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MPARATIVE HEADLINES" sheetId="1" r:id="rId4"/>
    <sheet state="visible" name="Economic Impact" sheetId="2" r:id="rId5"/>
    <sheet state="visible" name="Visitor Nos" sheetId="3" r:id="rId6"/>
    <sheet state="visible" name="Visitor Days" sheetId="4" r:id="rId7"/>
    <sheet state="visible" name="Total Employment" sheetId="5" r:id="rId8"/>
    <sheet state="hidden" name="Other" sheetId="6" r:id="rId9"/>
    <sheet state="visible" name="EI VD CHANGES" sheetId="7" r:id="rId10"/>
    <sheet state="hidden" name="MONTHLY DATA" sheetId="8" r:id="rId11"/>
    <sheet state="hidden" name="CONTROLS" sheetId="9" r:id="rId12"/>
    <sheet state="hidden" name="MDF" sheetId="10" r:id="rId13"/>
    <sheet state="visible" name="Sheet1" sheetId="11" r:id="rId14"/>
  </sheets>
  <definedNames>
    <definedName localSheetId="9" name="wrn.Sumaries.">#REF!</definedName>
    <definedName name="DD.Year.1">CONTROLS!$J$15</definedName>
    <definedName name="VATRATES">CONTROLS!$L$2:$L$4</definedName>
    <definedName name="INDEX.RATES">CONTROLS!$K$2:$K$4</definedName>
    <definedName name="CATS">CONTROLS!$E$2:$F$10</definedName>
    <definedName name="DD.Year.2">CONTROLS!$J$16</definedName>
    <definedName name="OTHERMEASURES.CHOICES">CONTROLS!$C$34:$C$41</definedName>
    <definedName name="HEADINGS">CONTROLS!$A$6:$A$58</definedName>
    <definedName name="AREASPLUS">CONTROLS!$C$2:$C$18</definedName>
    <definedName name="OTHERMEASURES.CHOSEN">CONTROLS!$C$33</definedName>
    <definedName localSheetId="0" name="wrn.Sumaries.">#REF!</definedName>
    <definedName localSheetId="0" name="Z_8B230698_F8B2_4D0F_832E_63DA4284639C_.wvu.PrintArea">'COMPARATIVE HEADLINES'!$E$9:$X$36</definedName>
    <definedName name="FOCUSYEAR">CONTROLS!$K$16</definedName>
    <definedName name="GROUPS">CONTROLS!$I$2</definedName>
    <definedName name="COMPARISONYEAR">CONTROLS!$K$15</definedName>
    <definedName name="YESNO">CONTROLS!$I$21:$I$22</definedName>
    <definedName name="INDEX.YRS">CONTROLS!$J$2:$J$4</definedName>
    <definedName name="AREAS.CHOICE">CONTROLS!$C$1</definedName>
    <definedName name="wrn.Sumaries.">#REF!</definedName>
    <definedName name="AREAS">CONTROLS!$C$2:$C$11</definedName>
    <definedName localSheetId="0" name="Z_8B230698_F8B2_4D0F_832E_63DA4284639C_.wvu.Rows">#REF!</definedName>
    <definedName name="AREAS_SW">CONTROLS!$D$2:$D$11</definedName>
    <definedName name="IndexLabel">CONTROLS!$L$1</definedName>
    <definedName name="AREASPLUS_SW">CONTROLS!$D$2:$D$5</definedName>
    <definedName hidden="1" localSheetId="7" name="_xlnm._FilterDatabase">'MONTHLY DATA'!$A$1:$S$1711</definedName>
  </definedNames>
  <calcPr/>
</workbook>
</file>

<file path=xl/sharedStrings.xml><?xml version="1.0" encoding="utf-8"?>
<sst xmlns="http://schemas.openxmlformats.org/spreadsheetml/2006/main" count="8973" uniqueCount="236">
  <si>
    <t>KEY</t>
  </si>
  <si>
    <t>All Staying Visitors</t>
  </si>
  <si>
    <t>Day Visitors</t>
  </si>
  <si>
    <t>All Visitor Types</t>
  </si>
  <si>
    <t>An increase of 3% or more</t>
  </si>
  <si>
    <t>Staying in Paid Accommodation</t>
  </si>
  <si>
    <t>Staying with Friends and Relatives (SFR)</t>
  </si>
  <si>
    <t>Less than 3% change</t>
  </si>
  <si>
    <t>Serviced</t>
  </si>
  <si>
    <t>Non-Serviced</t>
  </si>
  <si>
    <t>A Fall of 3% or more</t>
  </si>
  <si>
    <t>+/- %</t>
  </si>
  <si>
    <t>Visitor Days</t>
  </si>
  <si>
    <t>Visitor Numbers</t>
  </si>
  <si>
    <t>Direct Expenditure</t>
  </si>
  <si>
    <t>Economic Impact</t>
  </si>
  <si>
    <t>Direct Employment</t>
  </si>
  <si>
    <t>FTEs</t>
  </si>
  <si>
    <t>Total Employment</t>
  </si>
  <si>
    <t>SFR</t>
  </si>
  <si>
    <t>Total Economic Impact</t>
  </si>
  <si>
    <t>Sectors</t>
  </si>
  <si>
    <t>Sectoral Distribution of Employment - FTEs</t>
  </si>
  <si>
    <t>Accommodation</t>
  </si>
  <si>
    <t>Food &amp; Drink</t>
  </si>
  <si>
    <t>Recreation</t>
  </si>
  <si>
    <t>Shopping</t>
  </si>
  <si>
    <t>Transport</t>
  </si>
  <si>
    <t>TOTAL DIRECT</t>
  </si>
  <si>
    <t>Indirect</t>
  </si>
  <si>
    <t>TOTAL</t>
  </si>
  <si>
    <t>Serviced Accommodation</t>
  </si>
  <si>
    <t>Non-Serviced Accommodation</t>
  </si>
  <si>
    <t>Day Visitor</t>
  </si>
  <si>
    <t>Total</t>
  </si>
  <si>
    <t>STEAM Multi Area Comparison</t>
  </si>
  <si>
    <t>AREA</t>
  </si>
  <si>
    <t>CHANGE</t>
  </si>
  <si>
    <t>Lincolnshire</t>
  </si>
  <si>
    <t>Boston</t>
  </si>
  <si>
    <t>East Lindsey</t>
  </si>
  <si>
    <t>Lincoln</t>
  </si>
  <si>
    <t>North East Lincolnshire</t>
  </si>
  <si>
    <t>North Kesteven</t>
  </si>
  <si>
    <t>North Lincolnshire</t>
  </si>
  <si>
    <t>South Kesteven</t>
  </si>
  <si>
    <t>West Lindsey</t>
  </si>
  <si>
    <t>Increase of 3% or More</t>
  </si>
  <si>
    <t>Decrease of 3% or More</t>
  </si>
  <si>
    <t>www.globaltourismsolutions.co.uk</t>
  </si>
  <si>
    <t>NOTES</t>
  </si>
  <si>
    <t>Greater Lincolnshire covers the county of Lincolnshire and additionally the two authority areas of North Lincolnshire and North East Lincolnshire</t>
  </si>
  <si>
    <t>Outputs for South Holland are included within the Lincolnshire and Greater Lincolnshire outputs shown above, but are not published individually</t>
  </si>
  <si>
    <t>Prepared by DC, GTS (UK) Ltd</t>
  </si>
  <si>
    <t>YEAR</t>
  </si>
  <si>
    <t>MEASURE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</si>
  <si>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</si>
  <si>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</si>
  <si>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</si>
  <si>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</si>
  <si>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</si>
  <si>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</si>
  <si>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</si>
  <si>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</si>
  <si>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</si>
  <si>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</si>
  <si>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</si>
  <si>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</si>
  <si>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 / MAX</t>
  </si>
  <si>
    <t>FILE</t>
  </si>
  <si>
    <t>PV</t>
  </si>
  <si>
    <t>SHEET NAME</t>
  </si>
  <si>
    <t>Greater Lincolnshire</t>
  </si>
  <si>
    <t>EI - Direct Expenditure</t>
  </si>
  <si>
    <t>GreaterLincs3rpRR19.xls</t>
  </si>
  <si>
    <t>REP</t>
  </si>
  <si>
    <t>ThisYear</t>
  </si>
  <si>
    <t>EI - Indirect Expenditure</t>
  </si>
  <si>
    <t>EI - Total Economic Impact</t>
  </si>
  <si>
    <t>EI - Direct Revenue</t>
  </si>
  <si>
    <t>EI - VAT</t>
  </si>
  <si>
    <t>EI - Serviced Accommodation</t>
  </si>
  <si>
    <t>EI - Non-Serviced Accommodation</t>
  </si>
  <si>
    <t>EI - SFR</t>
  </si>
  <si>
    <t>EI - Day Visitors</t>
  </si>
  <si>
    <t>EI - Accommodation</t>
  </si>
  <si>
    <t>EI - Food &amp; Drink</t>
  </si>
  <si>
    <t>EI - Recreation</t>
  </si>
  <si>
    <t>EI - Shopping</t>
  </si>
  <si>
    <t>EI - Transport</t>
  </si>
  <si>
    <t>EI - Total Direct Expenditure</t>
  </si>
  <si>
    <t>RESIDENTS - Total Population</t>
  </si>
  <si>
    <t>DIRECT EMP - Serviced Accommodation</t>
  </si>
  <si>
    <t>DIRECT EMP - Non-Serviced Accommodation</t>
  </si>
  <si>
    <t>DIRECT EMP - SFR</t>
  </si>
  <si>
    <t>DIRECT EMP - Day Visitors</t>
  </si>
  <si>
    <t>DIRECT EMP - Total Direct Employment</t>
  </si>
  <si>
    <t>EMP - Indirect Employment</t>
  </si>
  <si>
    <t>EMP - Total Employment</t>
  </si>
  <si>
    <t>DIRECT EMP - Accommodation</t>
  </si>
  <si>
    <t>DIRECT EMP - Food &amp; Drink</t>
  </si>
  <si>
    <t>DIRECT EMP - Recreation</t>
  </si>
  <si>
    <t>DIRECT EMP - Shopping</t>
  </si>
  <si>
    <t>DIRECT EMP - Transport</t>
  </si>
  <si>
    <t>VD - Serviced Accommodation</t>
  </si>
  <si>
    <t>VD - Non-Serviced Accommodation</t>
  </si>
  <si>
    <t>VD - SFR</t>
  </si>
  <si>
    <t>VD - Day Visitors</t>
  </si>
  <si>
    <t>VD - Total Visitor Days 000's</t>
  </si>
  <si>
    <t>VN - Serviced Accommodation</t>
  </si>
  <si>
    <t>VN - Non-Serviced Accommodation</t>
  </si>
  <si>
    <t>VN - SFR</t>
  </si>
  <si>
    <t>VN - Day Visitors</t>
  </si>
  <si>
    <t>VN - Total Visitor Numbers 000's</t>
  </si>
  <si>
    <t>CD - Serviced Accommodation</t>
  </si>
  <si>
    <t>CD - Non-Serviced Accommodation</t>
  </si>
  <si>
    <t>CD - SFR</t>
  </si>
  <si>
    <t>CD - Day Visitors</t>
  </si>
  <si>
    <t>CD - Total Vehicle Days 000's</t>
  </si>
  <si>
    <t>CN - Serviced Accommodation</t>
  </si>
  <si>
    <t>CN - Non-Serviced Accommodation</t>
  </si>
  <si>
    <t>CN - SFR</t>
  </si>
  <si>
    <t>CN - Day Visitors</t>
  </si>
  <si>
    <t>CN - Total Vehicle Numbers 000's</t>
  </si>
  <si>
    <t>BEDS - Serviced Accommodation</t>
  </si>
  <si>
    <t>BEDS - Non-Serviced Accommodation</t>
  </si>
  <si>
    <t>BEDS - Total BED STOCK (number of beds)</t>
  </si>
  <si>
    <t>EI - Staying Visitors</t>
  </si>
  <si>
    <t>DIRECT EMP - Staying Visitors</t>
  </si>
  <si>
    <t>VD - Staying Visitors</t>
  </si>
  <si>
    <t>VN - Staying Visitors</t>
  </si>
  <si>
    <t>CD - Staying Visitors</t>
  </si>
  <si>
    <t>CN - Staying Visitors</t>
  </si>
  <si>
    <t>Lin7repRR19.xls</t>
  </si>
  <si>
    <t>GreaterLincs3rpRR18.xls</t>
  </si>
  <si>
    <t>Lin7repRR18.xls</t>
  </si>
  <si>
    <t>GreaterLincs3rpRR17.xls</t>
  </si>
  <si>
    <t>Lin7repRR17.xls</t>
  </si>
  <si>
    <t>BospvRR17.xls</t>
  </si>
  <si>
    <t>Out.SUM.Month</t>
  </si>
  <si>
    <t>BospvRR18.xls</t>
  </si>
  <si>
    <t>BospvRR19.xls</t>
  </si>
  <si>
    <t>ELypvRR17.xls</t>
  </si>
  <si>
    <t>ELypvRR18.xls</t>
  </si>
  <si>
    <t>ELypvRR19.xls</t>
  </si>
  <si>
    <t>LcnpvRR17.xls</t>
  </si>
  <si>
    <t>LcnpvRR18.xls</t>
  </si>
  <si>
    <t>LcnpvRR19.xls</t>
  </si>
  <si>
    <t>NKnpvRR17.xls</t>
  </si>
  <si>
    <t>NKnpvRR18.xls</t>
  </si>
  <si>
    <t>NKnpvRR19.xls</t>
  </si>
  <si>
    <t>NLipvRR17.xls</t>
  </si>
  <si>
    <t>NLipvRR18.xls</t>
  </si>
  <si>
    <t>NLipvRR19.xls</t>
  </si>
  <si>
    <t>SKnpvRR17.xls</t>
  </si>
  <si>
    <t>SKnpvRR18.xls</t>
  </si>
  <si>
    <t>SKnpvRR19.xls</t>
  </si>
  <si>
    <t>WLypvRR17.xls</t>
  </si>
  <si>
    <t>WLypvRR18.xls</t>
  </si>
  <si>
    <t>WLypvRR19.xls</t>
  </si>
  <si>
    <t>Nel2repRR17.xls</t>
  </si>
  <si>
    <t>Nel2repRR18.xls</t>
  </si>
  <si>
    <t>Nel2repRR19.xls</t>
  </si>
  <si>
    <t>Show (1=Y,0=N)</t>
  </si>
  <si>
    <t>LA</t>
  </si>
  <si>
    <t>EI</t>
  </si>
  <si>
    <t xml:space="preserve"> £000's</t>
  </si>
  <si>
    <t>Greater Lincolnshire &amp; Lincolnshire</t>
  </si>
  <si>
    <t>VAT</t>
  </si>
  <si>
    <t>Brecon Beacons National Park</t>
  </si>
  <si>
    <t xml:space="preserve">VN - Total Visitor Numbers 000's  </t>
  </si>
  <si>
    <t>DIRECT EMPLOYMENT</t>
  </si>
  <si>
    <t>Direct Employment - FTEs</t>
  </si>
  <si>
    <t>Broads National Park + Boats</t>
  </si>
  <si>
    <t xml:space="preserve">VD - Total Visitor Days 000's  </t>
  </si>
  <si>
    <t>EMP</t>
  </si>
  <si>
    <t>Total Employment - FTEs</t>
  </si>
  <si>
    <t>Cairngorms National Park</t>
  </si>
  <si>
    <t>VD</t>
  </si>
  <si>
    <t>Visitor Days - 000's</t>
  </si>
  <si>
    <t>Dartmoor National Park</t>
  </si>
  <si>
    <t>VN</t>
  </si>
  <si>
    <t>Visitor Numbers - 000's</t>
  </si>
  <si>
    <t>Exmoor National Park (Geographic)</t>
  </si>
  <si>
    <t>CD</t>
  </si>
  <si>
    <t>Vehicle Days - 000's</t>
  </si>
  <si>
    <t>Lake District National Park</t>
  </si>
  <si>
    <t>CN</t>
  </si>
  <si>
    <t>Vehicle Numbers - 000's</t>
  </si>
  <si>
    <t>Loch Lomond and the Trossachs National Park</t>
  </si>
  <si>
    <t>BEDS</t>
  </si>
  <si>
    <t>Accommodation Supply - Beds</t>
  </si>
  <si>
    <t>New Forest National Park - IPB -</t>
  </si>
  <si>
    <t>RESIDENTS</t>
  </si>
  <si>
    <t>Residents - Persons</t>
  </si>
  <si>
    <t>NORTHUMBERLAND NATIONAL PARK</t>
  </si>
  <si>
    <t>NYMNP - IN PARK</t>
  </si>
  <si>
    <t>Peak District National Park</t>
  </si>
  <si>
    <t>Pembrokeshire Coast National Park</t>
  </si>
  <si>
    <t>Snowdonia</t>
  </si>
  <si>
    <t>Year Choice 1</t>
  </si>
  <si>
    <t>South Downs National Park</t>
  </si>
  <si>
    <t>Year Choice 2</t>
  </si>
  <si>
    <t>Yorkshire Dales National Park</t>
  </si>
  <si>
    <t>TYPES</t>
  </si>
  <si>
    <t>Year 1 Range</t>
  </si>
  <si>
    <t>Year 2 Range</t>
  </si>
  <si>
    <t>YES</t>
  </si>
  <si>
    <t>NO</t>
  </si>
  <si>
    <t>RANGES FOR DROP DOWNS</t>
  </si>
  <si>
    <t>TITLES FOR RANGES</t>
  </si>
  <si>
    <t>Spend and Financial</t>
  </si>
  <si>
    <t>Visitor Days and Nights by Type</t>
  </si>
  <si>
    <t>Number of Visits by Type</t>
  </si>
  <si>
    <t>Employment Supported</t>
  </si>
  <si>
    <t>Accommodation Supply</t>
  </si>
  <si>
    <t>Total Population</t>
  </si>
  <si>
    <t>Estimated Vehicle Numbers</t>
  </si>
  <si>
    <t>Estimated Vehicle Days</t>
  </si>
  <si>
    <t>ROW</t>
  </si>
  <si>
    <t>Year</t>
  </si>
  <si>
    <t>Measure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</si>
  <si>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</si>
  <si>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</si>
  <si>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</si>
  <si>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</si>
  <si>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</si>
  <si>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</si>
  <si>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</si>
  <si>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</si>
  <si>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</si>
  <si>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</si>
  <si>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</si>
  <si>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</si>
  <si>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Rep</t>
  </si>
  <si>
    <t>SheetName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</si>
</sst>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9">
    <numFmt numFmtId="164" formatCode="0.0%"/>
    <numFmt numFmtId="165" formatCode="#,##0.0"/>
    <numFmt numFmtId="166" formatCode="_-&quot;£&quot;* #,##0.000_-;\-&quot;£&quot;* #,##0.000_-;_-&quot;£&quot;* &quot;-&quot;??_-;_-@"/>
    <numFmt numFmtId="167" formatCode="\+0.0%;\-0.0%"/>
    <numFmt numFmtId="168" formatCode="_-&quot;£&quot;* #,##0_-;\-&quot;£&quot;* #,##0_-;_-&quot;£&quot;* &quot;-&quot;??_-;_-@"/>
    <numFmt numFmtId="169" formatCode="0.000"/>
    <numFmt numFmtId="170" formatCode="_-* #,##0_-;\-* #,##0_-;_-* &quot;-&quot;??_-;_-@"/>
    <numFmt numFmtId="171" formatCode="00"/>
    <numFmt numFmtId="172" formatCode="d\-mmm\-yy"/>
  </numFmts>
  <fonts count="43">
    <font>
      <sz val="11.0"/>
      <color theme="1"/>
      <name val="Arial"/>
    </font>
    <font>
      <sz val="9.0"/>
      <color theme="1"/>
      <name val="Calibri"/>
    </font>
    <font>
      <sz val="9.0"/>
      <color rgb="FF002060"/>
      <name val="Calibri"/>
    </font>
    <font>
      <b/>
      <sz val="9.0"/>
      <color theme="0"/>
      <name val="Calibri"/>
    </font>
    <font>
      <b/>
      <sz val="10.0"/>
      <color theme="1"/>
      <name val="Calibri"/>
    </font>
    <font>
      <b/>
      <sz val="9.0"/>
      <color theme="1"/>
      <name val="Calibri"/>
    </font>
    <font/>
    <font>
      <sz val="8.0"/>
      <color theme="1"/>
      <name val="Calibri"/>
    </font>
    <font>
      <sz val="5.0"/>
      <color rgb="FFA5A5A5"/>
      <name val="Calibri"/>
    </font>
    <font>
      <sz val="8.0"/>
      <color rgb="FFA5A5A5"/>
      <name val="Calibri"/>
    </font>
    <font>
      <sz val="11.0"/>
      <color theme="1"/>
      <name val="Calibri"/>
    </font>
    <font>
      <b/>
      <sz val="26.0"/>
      <color theme="0"/>
      <name val="Calibri"/>
    </font>
    <font>
      <b/>
      <sz val="22.0"/>
      <color theme="1"/>
      <name val="Calibri"/>
    </font>
    <font>
      <b/>
      <sz val="18.0"/>
      <color theme="0"/>
      <name val="Calibri"/>
    </font>
    <font>
      <b/>
      <sz val="18.0"/>
      <color theme="1"/>
      <name val="Calibri"/>
    </font>
    <font>
      <b/>
      <i/>
      <sz val="14.0"/>
      <color theme="0"/>
      <name val="Calibri"/>
    </font>
    <font>
      <sz val="11.0"/>
      <color theme="0"/>
      <name val="Calibri"/>
    </font>
    <font>
      <sz val="9.0"/>
      <color theme="0"/>
      <name val="Calibri"/>
    </font>
    <font>
      <sz val="12.0"/>
      <color theme="1"/>
      <name val="Calibri"/>
    </font>
    <font>
      <b/>
      <sz val="12.0"/>
      <color theme="0"/>
      <name val="Calibri"/>
    </font>
    <font>
      <b/>
      <sz val="12.0"/>
      <color theme="1"/>
      <name val="Calibri"/>
    </font>
    <font>
      <b/>
      <i/>
      <sz val="16.0"/>
      <color theme="0"/>
      <name val="Calibri"/>
    </font>
    <font>
      <b/>
      <sz val="16.0"/>
      <color theme="1"/>
      <name val="Calibri"/>
    </font>
    <font>
      <sz val="10.0"/>
      <color theme="1"/>
      <name val="Calibri"/>
    </font>
    <font>
      <b/>
      <u/>
      <sz val="10.0"/>
      <color rgb="FF9CC2E5"/>
    </font>
    <font>
      <b/>
      <sz val="10.0"/>
      <color rgb="FF9CC2E5"/>
      <name val="Calibri"/>
    </font>
    <font>
      <i/>
      <sz val="11.0"/>
      <color rgb="FFBDD6EE"/>
      <name val="Calibri"/>
    </font>
    <font>
      <i/>
      <sz val="9.0"/>
      <color rgb="FFBDD6EE"/>
      <name val="Calibri"/>
    </font>
    <font>
      <b/>
      <i/>
      <sz val="14.0"/>
      <color theme="1"/>
      <name val="Calibri"/>
    </font>
    <font>
      <b/>
      <i/>
      <sz val="16.0"/>
      <color theme="1"/>
      <name val="Calibri"/>
    </font>
    <font>
      <color theme="1"/>
      <name val="Calibri"/>
    </font>
    <font>
      <b/>
      <sz val="11.0"/>
      <color theme="1"/>
      <name val="Calibri"/>
    </font>
    <font>
      <sz val="10.0"/>
      <color theme="1"/>
      <name val="Arial"/>
    </font>
    <font>
      <b/>
      <sz val="10.0"/>
      <color theme="1"/>
      <name val="Arial"/>
    </font>
    <font>
      <b/>
      <u/>
      <sz val="12.0"/>
      <color theme="1"/>
      <name val="Arial"/>
    </font>
    <font>
      <b/>
      <u/>
      <sz val="12.0"/>
      <color theme="1"/>
      <name val="Arial"/>
    </font>
    <font>
      <u/>
      <sz val="12.0"/>
      <color theme="1"/>
      <name val="Arial"/>
    </font>
    <font>
      <b/>
      <u/>
      <sz val="12.0"/>
      <color theme="1"/>
      <name val="Arial"/>
    </font>
    <font>
      <sz val="12.0"/>
      <color theme="1"/>
      <name val="Arial"/>
    </font>
    <font>
      <b/>
      <sz val="12.0"/>
      <color theme="1"/>
      <name val="Arial"/>
    </font>
    <font>
      <b/>
      <u/>
      <sz val="12.0"/>
      <color theme="1"/>
      <name val="Arial"/>
    </font>
    <font>
      <b/>
      <u/>
      <sz val="12.0"/>
      <color theme="1"/>
      <name val="Arial"/>
    </font>
    <font>
      <b/>
      <u/>
      <sz val="12.0"/>
      <color theme="1"/>
      <name val="Arial"/>
    </font>
  </fonts>
  <fills count="35">
    <fill>
      <patternFill patternType="none"/>
    </fill>
    <fill>
      <patternFill patternType="lightGray"/>
    </fill>
    <fill>
      <patternFill patternType="solid">
        <fgColor rgb="FF002060"/>
        <bgColor rgb="FF002060"/>
      </patternFill>
    </fill>
    <fill>
      <patternFill patternType="solid">
        <fgColor rgb="FFF2F2F2"/>
        <bgColor rgb="FFF2F2F2"/>
      </patternFill>
    </fill>
    <fill>
      <patternFill patternType="solid">
        <fgColor rgb="FF3F3F3F"/>
        <bgColor rgb="FF3F3F3F"/>
      </patternFill>
    </fill>
    <fill>
      <patternFill patternType="solid">
        <fgColor rgb="FF7F7F7F"/>
        <bgColor rgb="FF7F7F7F"/>
      </patternFill>
    </fill>
    <fill>
      <patternFill patternType="solid">
        <fgColor rgb="FFFFC000"/>
        <bgColor rgb="FFFFC000"/>
      </patternFill>
    </fill>
    <fill>
      <patternFill patternType="solid">
        <fgColor rgb="FFE2EFD9"/>
        <bgColor rgb="FFE2EFD9"/>
      </patternFill>
    </fill>
    <fill>
      <patternFill patternType="solid">
        <fgColor rgb="FF595959"/>
        <bgColor rgb="FF595959"/>
      </patternFill>
    </fill>
    <fill>
      <patternFill patternType="solid">
        <fgColor rgb="FF76933C"/>
        <bgColor rgb="FF76933C"/>
      </patternFill>
    </fill>
    <fill>
      <patternFill patternType="solid">
        <fgColor rgb="FFFFFF00"/>
        <bgColor rgb="FFFFFF00"/>
      </patternFill>
    </fill>
    <fill>
      <patternFill patternType="solid">
        <fgColor rgb="FF44546A"/>
        <bgColor rgb="FF44546A"/>
      </patternFill>
    </fill>
    <fill>
      <patternFill patternType="solid">
        <fgColor rgb="FF92D050"/>
        <bgColor rgb="FF92D050"/>
      </patternFill>
    </fill>
    <fill>
      <patternFill patternType="solid">
        <fgColor rgb="FFA8D08D"/>
        <bgColor rgb="FFA8D08D"/>
      </patternFill>
    </fill>
    <fill>
      <patternFill patternType="solid">
        <fgColor rgb="FF9BBB59"/>
        <bgColor rgb="FF9BBB59"/>
      </patternFill>
    </fill>
    <fill>
      <patternFill patternType="solid">
        <fgColor theme="0"/>
        <bgColor theme="0"/>
      </patternFill>
    </fill>
    <fill>
      <patternFill patternType="solid">
        <fgColor rgb="FFC5E0B3"/>
        <bgColor rgb="FFC5E0B3"/>
      </patternFill>
    </fill>
    <fill>
      <patternFill patternType="solid">
        <fgColor rgb="FFFF0000"/>
        <bgColor rgb="FFFF0000"/>
      </patternFill>
    </fill>
    <fill>
      <patternFill patternType="solid">
        <fgColor rgb="FFDEEAF6"/>
        <bgColor rgb="FFDEEAF6"/>
      </patternFill>
    </fill>
    <fill>
      <patternFill patternType="solid">
        <fgColor rgb="FF00B050"/>
        <bgColor rgb="FF00B050"/>
      </patternFill>
    </fill>
    <fill>
      <patternFill patternType="solid">
        <fgColor rgb="FF9CC2E5"/>
        <bgColor rgb="FF9CC2E5"/>
      </patternFill>
    </fill>
    <fill>
      <patternFill patternType="solid">
        <fgColor rgb="FFD8D8D8"/>
        <bgColor rgb="FFD8D8D8"/>
      </patternFill>
    </fill>
    <fill>
      <patternFill patternType="solid">
        <fgColor theme="4"/>
        <bgColor theme="4"/>
      </patternFill>
    </fill>
    <fill>
      <patternFill patternType="solid">
        <fgColor rgb="FFECECEC"/>
        <bgColor rgb="FFECECEC"/>
      </patternFill>
    </fill>
    <fill>
      <patternFill patternType="solid">
        <fgColor rgb="FFDADADA"/>
        <bgColor rgb="FFDADADA"/>
      </patternFill>
    </fill>
    <fill>
      <patternFill patternType="solid">
        <fgColor theme="6"/>
        <bgColor theme="6"/>
      </patternFill>
    </fill>
    <fill>
      <patternFill patternType="solid">
        <fgColor rgb="FF7B7B7B"/>
        <bgColor rgb="FF7B7B7B"/>
      </patternFill>
    </fill>
    <fill>
      <patternFill patternType="solid">
        <fgColor rgb="FFBFBFBF"/>
        <bgColor rgb="FFBFBFBF"/>
      </patternFill>
    </fill>
    <fill>
      <patternFill patternType="solid">
        <fgColor rgb="FFBDD6EE"/>
        <bgColor rgb="FFBDD6EE"/>
      </patternFill>
    </fill>
    <fill>
      <patternFill patternType="solid">
        <fgColor rgb="FF1E4E79"/>
        <bgColor rgb="FF1E4E79"/>
      </patternFill>
    </fill>
    <fill>
      <patternFill patternType="solid">
        <fgColor theme="9"/>
        <bgColor theme="9"/>
      </patternFill>
    </fill>
    <fill>
      <patternFill patternType="solid">
        <fgColor rgb="FF385623"/>
        <bgColor rgb="FF385623"/>
      </patternFill>
    </fill>
    <fill>
      <patternFill patternType="solid">
        <fgColor rgb="FFECF5E7"/>
        <bgColor rgb="FFECF5E7"/>
      </patternFill>
    </fill>
    <fill>
      <patternFill patternType="solid">
        <fgColor rgb="FFFEF2CB"/>
        <bgColor rgb="FFFEF2CB"/>
      </patternFill>
    </fill>
    <fill>
      <patternFill patternType="solid">
        <fgColor rgb="FF2E75B5"/>
        <bgColor rgb="FF2E75B5"/>
      </patternFill>
    </fill>
  </fills>
  <borders count="67">
    <border/>
    <border>
      <left/>
      <right/>
      <top/>
      <bottom/>
    </border>
    <border>
      <left style="thick">
        <color theme="0"/>
      </left>
      <right/>
      <top style="thick">
        <color theme="0"/>
      </top>
      <bottom/>
    </border>
    <border>
      <left/>
      <right/>
      <top style="thick">
        <color theme="0"/>
      </top>
      <bottom/>
    </border>
    <border>
      <left/>
      <right style="thick">
        <color theme="0"/>
      </right>
      <top style="thick">
        <color theme="0"/>
      </top>
      <bottom/>
    </border>
    <border>
      <left style="thick">
        <color theme="0"/>
      </left>
      <right/>
      <top/>
      <bottom/>
    </border>
    <border>
      <left/>
      <right style="thick">
        <color theme="0"/>
      </right>
      <top/>
      <bottom/>
    </border>
    <border>
      <left style="thick">
        <color theme="0"/>
      </left>
      <right/>
      <top/>
      <bottom style="thick">
        <color theme="0"/>
      </bottom>
    </border>
    <border>
      <left/>
      <right/>
      <top/>
      <bottom style="thick">
        <color theme="0"/>
      </bottom>
    </border>
    <border>
      <left/>
      <right style="thick">
        <color theme="0"/>
      </right>
      <top/>
      <bottom style="thick">
        <color theme="0"/>
      </bottom>
    </border>
    <border>
      <left style="thick">
        <color theme="0"/>
      </left>
      <top style="thick">
        <color theme="0"/>
      </top>
      <bottom/>
    </border>
    <border>
      <top style="thick">
        <color theme="0"/>
      </top>
      <bottom/>
    </border>
    <border>
      <right style="thick">
        <color theme="0"/>
      </right>
      <top style="thick">
        <color theme="0"/>
      </top>
      <bottom/>
    </border>
    <border>
      <left style="thick">
        <color theme="0"/>
      </left>
      <top style="thick">
        <color theme="0"/>
      </top>
    </border>
    <border>
      <top style="thick">
        <color theme="0"/>
      </top>
    </border>
    <border>
      <right style="thick">
        <color theme="0"/>
      </right>
      <top style="thick">
        <color theme="0"/>
      </top>
    </border>
    <border>
      <left style="thick">
        <color theme="0"/>
      </left>
      <top/>
      <bottom style="thick">
        <color theme="0"/>
      </bottom>
    </border>
    <border>
      <top/>
      <bottom style="thick">
        <color theme="0"/>
      </bottom>
    </border>
    <border>
      <right style="thick">
        <color theme="0"/>
      </right>
      <top/>
      <bottom style="thick">
        <color theme="0"/>
      </bottom>
    </border>
    <border>
      <left style="thick">
        <color theme="0"/>
      </left>
      <bottom style="thick">
        <color theme="0"/>
      </bottom>
    </border>
    <border>
      <bottom style="thick">
        <color theme="0"/>
      </bottom>
    </border>
    <border>
      <right style="thick">
        <color theme="0"/>
      </right>
      <bottom style="thick">
        <color theme="0"/>
      </bottom>
    </border>
    <border>
      <left style="thick">
        <color theme="0"/>
      </left>
      <top style="thick">
        <color theme="0"/>
      </top>
      <bottom style="thick">
        <color theme="0"/>
      </bottom>
    </border>
    <border>
      <right style="thick">
        <color theme="0"/>
      </right>
      <top style="thick">
        <color theme="0"/>
      </top>
      <bottom style="thick">
        <color theme="0"/>
      </bottom>
    </border>
    <border>
      <left/>
      <top/>
    </border>
    <border>
      <top/>
    </border>
    <border>
      <right style="thick">
        <color theme="0"/>
      </right>
      <top/>
    </border>
    <border>
      <left style="thick">
        <color theme="0"/>
      </left>
      <top/>
    </border>
    <border>
      <top style="thick">
        <color theme="0"/>
      </top>
      <bottom style="thick">
        <color theme="0"/>
      </bottom>
    </border>
    <border>
      <left/>
    </border>
    <border>
      <right style="thick">
        <color theme="0"/>
      </right>
    </border>
    <border>
      <left style="thick">
        <color theme="0"/>
      </left>
    </border>
    <border>
      <right/>
      <top style="thick">
        <color theme="0"/>
      </top>
      <bottom style="thick">
        <color theme="0"/>
      </bottom>
    </border>
    <border>
      <left/>
      <bottom style="thick">
        <color theme="0"/>
      </bottom>
    </border>
    <border>
      <left style="thick">
        <color theme="0"/>
      </left>
      <right/>
      <top style="thick">
        <color theme="0"/>
      </top>
      <bottom style="thick">
        <color theme="0"/>
      </bottom>
    </border>
    <border>
      <left/>
      <right style="thick">
        <color theme="0"/>
      </right>
      <top style="thick">
        <color theme="0"/>
      </top>
      <bottom style="thick">
        <color theme="0"/>
      </bottom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</border>
    <border>
      <left/>
      <right/>
      <top style="thick">
        <color theme="0"/>
      </top>
      <bottom style="thick">
        <color theme="0"/>
      </bottom>
    </border>
    <border>
      <left/>
      <top style="thick">
        <color theme="0"/>
      </top>
    </border>
    <border>
      <left style="thick">
        <color theme="0"/>
      </left>
      <right style="thick">
        <color theme="0"/>
      </right>
      <top/>
      <bottom style="thick">
        <color theme="0"/>
      </bottom>
    </border>
    <border>
      <left style="thick">
        <color theme="0"/>
      </left>
      <right style="thick">
        <color theme="0"/>
      </right>
      <top style="thick">
        <color theme="0"/>
      </top>
      <bottom/>
    </border>
    <border>
      <left/>
      <top/>
      <bottom/>
    </border>
    <border>
      <top/>
      <bottom/>
    </border>
    <border>
      <right/>
      <top/>
      <bottom/>
    </border>
    <border>
      <right style="thick">
        <color theme="0"/>
      </right>
      <top/>
      <bottom/>
    </border>
    <border>
      <left style="thick">
        <color theme="0"/>
      </left>
      <right style="thick">
        <color theme="0"/>
      </right>
      <top/>
      <bottom/>
    </border>
    <border>
      <left/>
      <right/>
      <top style="thick">
        <color theme="1"/>
      </top>
      <bottom/>
    </border>
    <border>
      <left style="medium">
        <color rgb="FF000000"/>
      </left>
      <right/>
      <top style="thick">
        <color theme="1"/>
      </top>
      <bottom/>
    </border>
    <border>
      <left/>
      <right style="medium">
        <color rgb="FF000000"/>
      </right>
      <top style="thick">
        <color theme="1"/>
      </top>
      <bottom/>
    </border>
    <border>
      <left style="medium">
        <color rgb="FF000000"/>
      </left>
      <right/>
      <top style="thick">
        <color theme="1"/>
      </top>
      <bottom style="thick">
        <color theme="1"/>
      </bottom>
    </border>
    <border>
      <left/>
      <right/>
      <top style="thick">
        <color theme="1"/>
      </top>
      <bottom style="thick">
        <color theme="1"/>
      </bottom>
    </border>
    <border>
      <left/>
      <right style="medium">
        <color rgb="FF000000"/>
      </right>
      <top style="thick">
        <color theme="1"/>
      </top>
      <bottom style="thick">
        <color theme="1"/>
      </bottom>
    </border>
    <border>
      <bottom style="thin">
        <color rgb="FF000000"/>
      </bottom>
    </border>
    <border>
      <right/>
      <top/>
    </border>
    <border>
      <left/>
      <bottom/>
    </border>
    <border>
      <bottom/>
    </border>
    <border>
      <right/>
      <bottom/>
    </border>
    <border>
      <left style="double">
        <color rgb="FF000000"/>
      </left>
      <top style="double">
        <color rgb="FF000000"/>
      </top>
    </border>
    <border>
      <top style="double">
        <color rgb="FF000000"/>
      </top>
    </border>
    <border>
      <left style="double">
        <color rgb="FF000000"/>
      </left>
      <right style="medium">
        <color rgb="FF000000"/>
      </right>
      <top style="medium">
        <color rgb="FF000000"/>
      </top>
    </border>
    <border>
      <left style="double">
        <color rgb="FF000000"/>
      </left>
    </border>
    <border>
      <left style="thin">
        <color rgb="FF000000"/>
      </left>
    </border>
    <border>
      <left style="double">
        <color rgb="FF000000"/>
      </left>
      <right style="medium">
        <color rgb="FF000000"/>
      </right>
      <bottom style="thin">
        <color rgb="FF000000"/>
      </bottom>
    </border>
    <border>
      <right style="double">
        <color rgb="FF000000"/>
      </right>
    </border>
    <border>
      <left style="thin">
        <color rgb="FF000000"/>
      </left>
      <top style="thin">
        <color rgb="FF000000"/>
      </top>
    </border>
    <border>
      <top style="thin">
        <color rgb="FF000000"/>
      </top>
      <bottom style="double">
        <color rgb="FF000000"/>
      </bottom>
    </border>
    <border>
      <left style="double">
        <color rgb="FF000000"/>
      </left>
      <right style="medium">
        <color rgb="FF000000"/>
      </right>
      <bottom style="medium">
        <color rgb="FF000000"/>
      </bottom>
    </border>
  </borders>
  <cellStyleXfs count="1">
    <xf borderId="0" fillId="0" fontId="0" numFmtId="0" applyAlignment="1" applyFont="1"/>
  </cellStyleXfs>
  <cellXfs count="27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1" fillId="2" fontId="1" numFmtId="0" xfId="0" applyAlignment="1" applyBorder="1" applyFont="1">
      <alignment vertical="center"/>
    </xf>
    <xf borderId="1" fillId="2" fontId="1" numFmtId="0" xfId="0" applyAlignment="1" applyBorder="1" applyFont="1">
      <alignment horizontal="right" vertical="center"/>
    </xf>
    <xf borderId="2" fillId="2" fontId="1" numFmtId="0" xfId="0" applyAlignment="1" applyBorder="1" applyFont="1">
      <alignment vertical="center"/>
    </xf>
    <xf borderId="3" fillId="2" fontId="1" numFmtId="0" xfId="0" applyAlignment="1" applyBorder="1" applyFont="1">
      <alignment vertical="center"/>
    </xf>
    <xf borderId="4" fillId="2" fontId="1" numFmtId="0" xfId="0" applyAlignment="1" applyBorder="1" applyFont="1">
      <alignment vertical="center"/>
    </xf>
    <xf borderId="1" fillId="2" fontId="2" numFmtId="0" xfId="0" applyAlignment="1" applyBorder="1" applyFont="1">
      <alignment vertical="center"/>
    </xf>
    <xf borderId="2" fillId="3" fontId="3" numFmtId="0" xfId="0" applyAlignment="1" applyBorder="1" applyFill="1" applyFont="1">
      <alignment vertical="center"/>
    </xf>
    <xf borderId="3" fillId="3" fontId="3" numFmtId="0" xfId="0" applyAlignment="1" applyBorder="1" applyFont="1">
      <alignment vertical="center"/>
    </xf>
    <xf borderId="4" fillId="3" fontId="3" numFmtId="0" xfId="0" applyAlignment="1" applyBorder="1" applyFont="1">
      <alignment vertical="center"/>
    </xf>
    <xf borderId="5" fillId="3" fontId="1" numFmtId="0" xfId="0" applyAlignment="1" applyBorder="1" applyFont="1">
      <alignment vertical="center"/>
    </xf>
    <xf borderId="1" fillId="3" fontId="1" numFmtId="0" xfId="0" applyAlignment="1" applyBorder="1" applyFont="1">
      <alignment vertical="center"/>
    </xf>
    <xf borderId="6" fillId="3" fontId="1" numFmtId="0" xfId="0" applyAlignment="1" applyBorder="1" applyFont="1">
      <alignment vertical="center"/>
    </xf>
    <xf borderId="5" fillId="4" fontId="1" numFmtId="0" xfId="0" applyAlignment="1" applyBorder="1" applyFill="1" applyFont="1">
      <alignment vertical="center"/>
    </xf>
    <xf borderId="1" fillId="4" fontId="1" numFmtId="0" xfId="0" applyAlignment="1" applyBorder="1" applyFont="1">
      <alignment vertical="center"/>
    </xf>
    <xf borderId="6" fillId="4" fontId="1" numFmtId="0" xfId="0" applyAlignment="1" applyBorder="1" applyFont="1">
      <alignment vertical="center"/>
    </xf>
    <xf borderId="7" fillId="5" fontId="1" numFmtId="0" xfId="0" applyAlignment="1" applyBorder="1" applyFill="1" applyFont="1">
      <alignment vertical="center"/>
    </xf>
    <xf borderId="8" fillId="5" fontId="1" numFmtId="0" xfId="0" applyAlignment="1" applyBorder="1" applyFont="1">
      <alignment vertical="center"/>
    </xf>
    <xf borderId="9" fillId="5" fontId="1" numFmtId="0" xfId="0" applyAlignment="1" applyBorder="1" applyFont="1">
      <alignment vertical="center"/>
    </xf>
    <xf borderId="2" fillId="6" fontId="4" numFmtId="0" xfId="0" applyAlignment="1" applyBorder="1" applyFill="1" applyFont="1">
      <alignment vertical="center"/>
    </xf>
    <xf borderId="3" fillId="6" fontId="1" numFmtId="0" xfId="0" applyAlignment="1" applyBorder="1" applyFont="1">
      <alignment vertical="center"/>
    </xf>
    <xf borderId="4" fillId="6" fontId="1" numFmtId="0" xfId="0" applyAlignment="1" applyBorder="1" applyFont="1">
      <alignment vertical="center"/>
    </xf>
    <xf borderId="10" fillId="7" fontId="5" numFmtId="0" xfId="0" applyAlignment="1" applyBorder="1" applyFill="1" applyFont="1">
      <alignment horizontal="center" vertical="center"/>
    </xf>
    <xf borderId="11" fillId="0" fontId="6" numFmtId="0" xfId="0" applyBorder="1" applyFont="1"/>
    <xf borderId="12" fillId="0" fontId="6" numFmtId="0" xfId="0" applyBorder="1" applyFont="1"/>
    <xf borderId="13" fillId="6" fontId="4" numFmtId="0" xfId="0" applyAlignment="1" applyBorder="1" applyFont="1">
      <alignment horizontal="center" shrinkToFit="0" vertical="center" wrapText="1"/>
    </xf>
    <xf borderId="14" fillId="0" fontId="6" numFmtId="0" xfId="0" applyBorder="1" applyFont="1"/>
    <xf borderId="15" fillId="0" fontId="6" numFmtId="0" xfId="0" applyBorder="1" applyFont="1"/>
    <xf borderId="7" fillId="6" fontId="4" numFmtId="0" xfId="0" applyAlignment="1" applyBorder="1" applyFont="1">
      <alignment vertical="center"/>
    </xf>
    <xf borderId="8" fillId="6" fontId="1" numFmtId="0" xfId="0" applyAlignment="1" applyBorder="1" applyFont="1">
      <alignment vertical="center"/>
    </xf>
    <xf borderId="8" fillId="6" fontId="5" numFmtId="0" xfId="0" applyAlignment="1" applyBorder="1" applyFont="1">
      <alignment vertical="center"/>
    </xf>
    <xf borderId="9" fillId="6" fontId="5" numFmtId="0" xfId="0" applyAlignment="1" applyBorder="1" applyFont="1">
      <alignment vertical="center"/>
    </xf>
    <xf borderId="16" fillId="7" fontId="7" numFmtId="0" xfId="0" applyAlignment="1" applyBorder="1" applyFont="1">
      <alignment horizontal="center" vertical="center"/>
    </xf>
    <xf borderId="17" fillId="0" fontId="6" numFmtId="0" xfId="0" applyBorder="1" applyFont="1"/>
    <xf borderId="18" fillId="0" fontId="6" numFmtId="0" xfId="0" applyBorder="1" applyFont="1"/>
    <xf borderId="19" fillId="0" fontId="6" numFmtId="0" xfId="0" applyBorder="1" applyFont="1"/>
    <xf borderId="20" fillId="0" fontId="6" numFmtId="0" xfId="0" applyBorder="1" applyFont="1"/>
    <xf borderId="21" fillId="0" fontId="6" numFmtId="0" xfId="0" applyBorder="1" applyFont="1"/>
    <xf borderId="16" fillId="8" fontId="3" numFmtId="0" xfId="0" applyAlignment="1" applyBorder="1" applyFill="1" applyFont="1">
      <alignment horizontal="center" vertical="center"/>
    </xf>
    <xf borderId="1" fillId="2" fontId="5" numFmtId="0" xfId="0" applyAlignment="1" applyBorder="1" applyFont="1">
      <alignment horizontal="center" vertical="center"/>
    </xf>
    <xf borderId="22" fillId="0" fontId="5" numFmtId="0" xfId="0" applyAlignment="1" applyBorder="1" applyFont="1">
      <alignment horizontal="center" shrinkToFit="0" vertical="center" wrapText="1"/>
    </xf>
    <xf borderId="23" fillId="0" fontId="6" numFmtId="0" xfId="0" applyBorder="1" applyFont="1"/>
    <xf borderId="7" fillId="9" fontId="5" numFmtId="0" xfId="0" applyAlignment="1" applyBorder="1" applyFill="1" applyFont="1">
      <alignment horizontal="center" vertical="center"/>
    </xf>
    <xf borderId="1" fillId="9" fontId="5" numFmtId="0" xfId="0" applyAlignment="1" applyBorder="1" applyFont="1">
      <alignment horizontal="center" vertical="center"/>
    </xf>
    <xf borderId="24" fillId="9" fontId="3" numFmtId="0" xfId="0" applyAlignment="1" applyBorder="1" applyFont="1">
      <alignment horizontal="center" shrinkToFit="0" vertical="center" wrapText="1"/>
    </xf>
    <xf borderId="25" fillId="0" fontId="6" numFmtId="0" xfId="0" applyBorder="1" applyFont="1"/>
    <xf borderId="26" fillId="0" fontId="6" numFmtId="0" xfId="0" applyBorder="1" applyFont="1"/>
    <xf borderId="27" fillId="10" fontId="5" numFmtId="0" xfId="0" applyAlignment="1" applyBorder="1" applyFill="1" applyFont="1">
      <alignment horizontal="center" shrinkToFit="0" vertical="center" wrapText="1"/>
    </xf>
    <xf borderId="27" fillId="11" fontId="3" numFmtId="0" xfId="0" applyAlignment="1" applyBorder="1" applyFill="1" applyFont="1">
      <alignment horizontal="center" shrinkToFit="0" vertical="center" wrapText="1"/>
    </xf>
    <xf borderId="22" fillId="12" fontId="5" numFmtId="0" xfId="0" applyAlignment="1" applyBorder="1" applyFill="1" applyFont="1">
      <alignment horizontal="center" vertical="center"/>
    </xf>
    <xf borderId="22" fillId="13" fontId="5" numFmtId="0" xfId="0" applyAlignment="1" applyBorder="1" applyFill="1" applyFont="1">
      <alignment horizontal="center" vertical="center"/>
    </xf>
    <xf borderId="28" fillId="0" fontId="6" numFmtId="0" xfId="0" applyBorder="1" applyFont="1"/>
    <xf borderId="13" fillId="14" fontId="3" numFmtId="0" xfId="0" applyAlignment="1" applyBorder="1" applyFill="1" applyFont="1">
      <alignment horizontal="center" shrinkToFit="0" vertical="center" wrapText="1"/>
    </xf>
    <xf borderId="29" fillId="0" fontId="6" numFmtId="0" xfId="0" applyBorder="1" applyFont="1"/>
    <xf borderId="30" fillId="0" fontId="6" numFmtId="0" xfId="0" applyBorder="1" applyFont="1"/>
    <xf borderId="31" fillId="0" fontId="6" numFmtId="0" xfId="0" applyBorder="1" applyFont="1"/>
    <xf borderId="22" fillId="15" fontId="5" numFmtId="0" xfId="0" applyAlignment="1" applyBorder="1" applyFill="1" applyFont="1">
      <alignment horizontal="center" vertical="center"/>
    </xf>
    <xf borderId="22" fillId="7" fontId="5" numFmtId="0" xfId="0" applyAlignment="1" applyBorder="1" applyFont="1">
      <alignment horizontal="center" vertical="center"/>
    </xf>
    <xf borderId="22" fillId="16" fontId="5" numFmtId="0" xfId="0" applyAlignment="1" applyBorder="1" applyFill="1" applyFont="1">
      <alignment horizontal="center" vertical="center"/>
    </xf>
    <xf borderId="32" fillId="0" fontId="6" numFmtId="0" xfId="0" applyBorder="1" applyFont="1"/>
    <xf borderId="33" fillId="0" fontId="6" numFmtId="0" xfId="0" applyBorder="1" applyFont="1"/>
    <xf borderId="22" fillId="6" fontId="1" numFmtId="0" xfId="0" applyAlignment="1" applyBorder="1" applyFont="1">
      <alignment horizontal="center" vertical="center"/>
    </xf>
    <xf borderId="34" fillId="11" fontId="3" numFmtId="0" xfId="0" applyAlignment="1" applyBorder="1" applyFont="1">
      <alignment horizontal="center" shrinkToFit="0" vertical="center" wrapText="1"/>
    </xf>
    <xf borderId="35" fillId="5" fontId="3" numFmtId="0" xfId="0" applyAlignment="1" applyBorder="1" applyFont="1">
      <alignment horizontal="center" shrinkToFit="0" vertical="center" wrapText="1"/>
    </xf>
    <xf quotePrefix="1" borderId="36" fillId="15" fontId="5" numFmtId="0" xfId="0" applyAlignment="1" applyBorder="1" applyFont="1">
      <alignment horizontal="center" shrinkToFit="0" vertical="center" wrapText="1"/>
    </xf>
    <xf borderId="34" fillId="17" fontId="3" numFmtId="0" xfId="0" applyAlignment="1" applyBorder="1" applyFill="1" applyFont="1">
      <alignment horizontal="right" vertical="center"/>
    </xf>
    <xf borderId="35" fillId="5" fontId="3" numFmtId="0" xfId="0" applyAlignment="1" applyBorder="1" applyFont="1">
      <alignment horizontal="center" vertical="center"/>
    </xf>
    <xf borderId="36" fillId="18" fontId="1" numFmtId="4" xfId="0" applyAlignment="1" applyBorder="1" applyFill="1" applyFont="1" applyNumberFormat="1">
      <alignment vertical="center"/>
    </xf>
    <xf borderId="36" fillId="3" fontId="1" numFmtId="4" xfId="0" applyAlignment="1" applyBorder="1" applyFont="1" applyNumberFormat="1">
      <alignment vertical="center"/>
    </xf>
    <xf borderId="36" fillId="15" fontId="1" numFmtId="164" xfId="0" applyAlignment="1" applyBorder="1" applyFont="1" applyNumberFormat="1">
      <alignment horizontal="center" vertical="center"/>
    </xf>
    <xf borderId="34" fillId="19" fontId="3" numFmtId="0" xfId="0" applyAlignment="1" applyBorder="1" applyFill="1" applyFont="1">
      <alignment horizontal="right" vertical="center"/>
    </xf>
    <xf borderId="34" fillId="20" fontId="3" numFmtId="0" xfId="0" applyAlignment="1" applyBorder="1" applyFill="1" applyFont="1">
      <alignment horizontal="right" vertical="center"/>
    </xf>
    <xf borderId="34" fillId="21" fontId="1" numFmtId="165" xfId="0" applyAlignment="1" applyBorder="1" applyFill="1" applyFont="1" applyNumberFormat="1">
      <alignment vertical="center"/>
    </xf>
    <xf borderId="37" fillId="21" fontId="1" numFmtId="165" xfId="0" applyAlignment="1" applyBorder="1" applyFont="1" applyNumberFormat="1">
      <alignment vertical="center"/>
    </xf>
    <xf borderId="37" fillId="21" fontId="1" numFmtId="164" xfId="0" applyAlignment="1" applyBorder="1" applyFont="1" applyNumberFormat="1">
      <alignment horizontal="center" vertical="center"/>
    </xf>
    <xf borderId="35" fillId="21" fontId="1" numFmtId="164" xfId="0" applyAlignment="1" applyBorder="1" applyFont="1" applyNumberFormat="1">
      <alignment horizontal="center" vertical="center"/>
    </xf>
    <xf borderId="34" fillId="22" fontId="3" numFmtId="0" xfId="0" applyAlignment="1" applyBorder="1" applyFill="1" applyFont="1">
      <alignment horizontal="right" vertical="center"/>
    </xf>
    <xf borderId="34" fillId="13" fontId="5" numFmtId="0" xfId="0" applyAlignment="1" applyBorder="1" applyFont="1">
      <alignment horizontal="right" vertical="center"/>
    </xf>
    <xf borderId="36" fillId="18" fontId="1" numFmtId="3" xfId="0" applyAlignment="1" applyBorder="1" applyFont="1" applyNumberFormat="1">
      <alignment vertical="center"/>
    </xf>
    <xf borderId="36" fillId="3" fontId="1" numFmtId="3" xfId="0" applyAlignment="1" applyBorder="1" applyFont="1" applyNumberFormat="1">
      <alignment vertical="center"/>
    </xf>
    <xf borderId="34" fillId="16" fontId="5" numFmtId="0" xfId="0" applyAlignment="1" applyBorder="1" applyFont="1">
      <alignment horizontal="right" vertical="center"/>
    </xf>
    <xf borderId="22" fillId="23" fontId="5" numFmtId="0" xfId="0" applyAlignment="1" applyBorder="1" applyFill="1" applyFont="1">
      <alignment horizontal="center" vertical="center"/>
    </xf>
    <xf borderId="22" fillId="24" fontId="5" numFmtId="0" xfId="0" applyAlignment="1" applyBorder="1" applyFill="1" applyFont="1">
      <alignment horizontal="center" vertical="center"/>
    </xf>
    <xf borderId="22" fillId="25" fontId="3" numFmtId="0" xfId="0" applyAlignment="1" applyBorder="1" applyFill="1" applyFont="1">
      <alignment horizontal="center" shrinkToFit="0" vertical="center" wrapText="1"/>
    </xf>
    <xf borderId="22" fillId="26" fontId="3" numFmtId="0" xfId="0" applyAlignment="1" applyBorder="1" applyFill="1" applyFont="1">
      <alignment horizontal="center" vertical="center"/>
    </xf>
    <xf borderId="22" fillId="10" fontId="5" numFmtId="0" xfId="0" applyAlignment="1" applyBorder="1" applyFont="1">
      <alignment horizontal="center" vertical="center"/>
    </xf>
    <xf borderId="22" fillId="11" fontId="3" numFmtId="0" xfId="0" applyAlignment="1" applyBorder="1" applyFont="1">
      <alignment horizontal="center" shrinkToFit="0" vertical="center" wrapText="1"/>
    </xf>
    <xf borderId="10" fillId="17" fontId="3" numFmtId="0" xfId="0" applyAlignment="1" applyBorder="1" applyFont="1">
      <alignment horizontal="center" vertical="center"/>
    </xf>
    <xf borderId="2" fillId="15" fontId="1" numFmtId="0" xfId="0" applyAlignment="1" applyBorder="1" applyFont="1">
      <alignment vertical="center"/>
    </xf>
    <xf borderId="3" fillId="15" fontId="1" numFmtId="0" xfId="0" applyAlignment="1" applyBorder="1" applyFont="1">
      <alignment vertical="center"/>
    </xf>
    <xf borderId="4" fillId="15" fontId="1" numFmtId="0" xfId="0" applyAlignment="1" applyBorder="1" applyFont="1">
      <alignment vertical="center"/>
    </xf>
    <xf borderId="10" fillId="19" fontId="3" numFmtId="0" xfId="0" applyAlignment="1" applyBorder="1" applyFont="1">
      <alignment horizontal="center" vertical="center"/>
    </xf>
    <xf borderId="5" fillId="15" fontId="1" numFmtId="0" xfId="0" applyAlignment="1" applyBorder="1" applyFont="1">
      <alignment vertical="center"/>
    </xf>
    <xf borderId="1" fillId="15" fontId="1" numFmtId="0" xfId="0" applyAlignment="1" applyBorder="1" applyFont="1">
      <alignment vertical="center"/>
    </xf>
    <xf borderId="6" fillId="15" fontId="1" numFmtId="0" xfId="0" applyAlignment="1" applyBorder="1" applyFont="1">
      <alignment vertical="center"/>
    </xf>
    <xf borderId="10" fillId="22" fontId="3" numFmtId="0" xfId="0" applyAlignment="1" applyBorder="1" applyFont="1">
      <alignment horizontal="center" vertical="center"/>
    </xf>
    <xf borderId="10" fillId="13" fontId="5" numFmtId="0" xfId="0" applyAlignment="1" applyBorder="1" applyFont="1">
      <alignment horizontal="center" vertical="center"/>
    </xf>
    <xf borderId="7" fillId="15" fontId="1" numFmtId="0" xfId="0" applyAlignment="1" applyBorder="1" applyFont="1">
      <alignment vertical="center"/>
    </xf>
    <xf borderId="8" fillId="15" fontId="1" numFmtId="0" xfId="0" applyAlignment="1" applyBorder="1" applyFont="1">
      <alignment vertical="center"/>
    </xf>
    <xf borderId="9" fillId="15" fontId="1" numFmtId="0" xfId="0" applyAlignment="1" applyBorder="1" applyFont="1">
      <alignment vertical="center"/>
    </xf>
    <xf borderId="22" fillId="22" fontId="3" numFmtId="0" xfId="0" applyAlignment="1" applyBorder="1" applyFont="1">
      <alignment horizontal="center" vertical="center"/>
    </xf>
    <xf borderId="38" fillId="8" fontId="3" numFmtId="0" xfId="0" applyAlignment="1" applyBorder="1" applyFont="1">
      <alignment horizontal="center" vertical="center"/>
    </xf>
    <xf quotePrefix="1" borderId="7" fillId="15" fontId="5" numFmtId="0" xfId="0" applyAlignment="1" applyBorder="1" applyFont="1">
      <alignment horizontal="center" shrinkToFit="0" vertical="center" wrapText="1"/>
    </xf>
    <xf quotePrefix="1" borderId="39" fillId="15" fontId="5" numFmtId="0" xfId="0" applyAlignment="1" applyBorder="1" applyFont="1">
      <alignment horizontal="center" shrinkToFit="0" vertical="center" wrapText="1"/>
    </xf>
    <xf borderId="22" fillId="27" fontId="1" numFmtId="0" xfId="0" applyAlignment="1" applyBorder="1" applyFill="1" applyFont="1">
      <alignment horizontal="center" vertical="center"/>
    </xf>
    <xf borderId="36" fillId="28" fontId="5" numFmtId="4" xfId="0" applyAlignment="1" applyBorder="1" applyFill="1" applyFont="1" applyNumberFormat="1">
      <alignment vertical="center"/>
    </xf>
    <xf borderId="36" fillId="21" fontId="5" numFmtId="4" xfId="0" applyAlignment="1" applyBorder="1" applyFont="1" applyNumberFormat="1">
      <alignment vertical="center"/>
    </xf>
    <xf borderId="36" fillId="15" fontId="5" numFmtId="164" xfId="0" applyAlignment="1" applyBorder="1" applyFont="1" applyNumberFormat="1">
      <alignment horizontal="center" vertical="center"/>
    </xf>
    <xf borderId="22" fillId="5" fontId="3" numFmtId="0" xfId="0" applyAlignment="1" applyBorder="1" applyFont="1">
      <alignment horizontal="center" vertical="center"/>
    </xf>
    <xf borderId="36" fillId="28" fontId="5" numFmtId="3" xfId="0" applyAlignment="1" applyBorder="1" applyFont="1" applyNumberFormat="1">
      <alignment vertical="center"/>
    </xf>
    <xf borderId="36" fillId="21" fontId="5" numFmtId="3" xfId="0" applyAlignment="1" applyBorder="1" applyFont="1" applyNumberFormat="1">
      <alignment vertical="center"/>
    </xf>
    <xf borderId="22" fillId="3" fontId="1" numFmtId="0" xfId="0" applyAlignment="1" applyBorder="1" applyFont="1">
      <alignment horizontal="center" vertical="center"/>
    </xf>
    <xf borderId="40" fillId="20" fontId="5" numFmtId="4" xfId="0" applyAlignment="1" applyBorder="1" applyFont="1" applyNumberFormat="1">
      <alignment vertical="center"/>
    </xf>
    <xf borderId="40" fillId="27" fontId="5" numFmtId="4" xfId="0" applyAlignment="1" applyBorder="1" applyFont="1" applyNumberFormat="1">
      <alignment vertical="center"/>
    </xf>
    <xf borderId="10" fillId="4" fontId="3" numFmtId="0" xfId="0" applyAlignment="1" applyBorder="1" applyFont="1">
      <alignment horizontal="center" vertical="center"/>
    </xf>
    <xf borderId="40" fillId="20" fontId="5" numFmtId="3" xfId="0" applyAlignment="1" applyBorder="1" applyFont="1" applyNumberFormat="1">
      <alignment vertical="center"/>
    </xf>
    <xf borderId="40" fillId="27" fontId="5" numFmtId="3" xfId="0" applyAlignment="1" applyBorder="1" applyFont="1" applyNumberFormat="1">
      <alignment vertical="center"/>
    </xf>
    <xf borderId="1" fillId="15" fontId="5" numFmtId="4" xfId="0" applyAlignment="1" applyBorder="1" applyFont="1" applyNumberFormat="1">
      <alignment vertical="center"/>
    </xf>
    <xf borderId="1" fillId="15" fontId="5" numFmtId="164" xfId="0" applyAlignment="1" applyBorder="1" applyFont="1" applyNumberFormat="1">
      <alignment horizontal="center" vertical="center"/>
    </xf>
    <xf borderId="1" fillId="15" fontId="3" numFmtId="0" xfId="0" applyAlignment="1" applyBorder="1" applyFont="1">
      <alignment horizontal="center" vertical="center"/>
    </xf>
    <xf borderId="8" fillId="15" fontId="5" numFmtId="164" xfId="0" applyAlignment="1" applyBorder="1" applyFont="1" applyNumberFormat="1">
      <alignment horizontal="center" vertical="center"/>
    </xf>
    <xf borderId="1" fillId="2" fontId="7" numFmtId="0" xfId="0" applyAlignment="1" applyBorder="1" applyFont="1">
      <alignment vertical="center"/>
    </xf>
    <xf borderId="1" fillId="2" fontId="7" numFmtId="0" xfId="0" applyAlignment="1" applyBorder="1" applyFont="1">
      <alignment horizontal="right" vertical="center"/>
    </xf>
    <xf borderId="7" fillId="15" fontId="8" numFmtId="0" xfId="0" applyBorder="1" applyFont="1"/>
    <xf borderId="8" fillId="15" fontId="9" numFmtId="0" xfId="0" applyAlignment="1" applyBorder="1" applyFont="1">
      <alignment vertical="center"/>
    </xf>
    <xf borderId="9" fillId="15" fontId="8" numFmtId="0" xfId="0" applyAlignment="1" applyBorder="1" applyFont="1">
      <alignment horizontal="right"/>
    </xf>
    <xf borderId="1" fillId="18" fontId="10" numFmtId="0" xfId="0" applyBorder="1" applyFont="1"/>
    <xf borderId="1" fillId="18" fontId="1" numFmtId="0" xfId="0" applyBorder="1" applyFont="1"/>
    <xf borderId="1" fillId="29" fontId="10" numFmtId="0" xfId="0" applyBorder="1" applyFill="1" applyFont="1"/>
    <xf borderId="1" fillId="29" fontId="11" numFmtId="0" xfId="0" applyAlignment="1" applyBorder="1" applyFont="1">
      <alignment vertical="center"/>
    </xf>
    <xf borderId="1" fillId="29" fontId="12" numFmtId="0" xfId="0" applyAlignment="1" applyBorder="1" applyFont="1">
      <alignment vertical="center"/>
    </xf>
    <xf borderId="1" fillId="29" fontId="5" numFmtId="0" xfId="0" applyAlignment="1" applyBorder="1" applyFont="1">
      <alignment vertical="center"/>
    </xf>
    <xf borderId="1" fillId="29" fontId="13" numFmtId="0" xfId="0" applyAlignment="1" applyBorder="1" applyFont="1">
      <alignment vertical="center"/>
    </xf>
    <xf borderId="1" fillId="29" fontId="14" numFmtId="0" xfId="0" applyAlignment="1" applyBorder="1" applyFont="1">
      <alignment vertical="center"/>
    </xf>
    <xf borderId="0" fillId="0" fontId="10" numFmtId="0" xfId="0" applyFont="1"/>
    <xf borderId="0" fillId="0" fontId="13" numFmtId="0" xfId="0" applyAlignment="1" applyFont="1">
      <alignment vertical="center"/>
    </xf>
    <xf borderId="0" fillId="0" fontId="14" numFmtId="0" xfId="0" applyAlignment="1" applyFont="1">
      <alignment vertical="center"/>
    </xf>
    <xf borderId="0" fillId="0" fontId="5" numFmtId="0" xfId="0" applyAlignment="1" applyFont="1">
      <alignment vertical="center"/>
    </xf>
    <xf borderId="41" fillId="22" fontId="15" numFmtId="0" xfId="0" applyAlignment="1" applyBorder="1" applyFont="1">
      <alignment horizontal="left" vertical="center"/>
    </xf>
    <xf borderId="42" fillId="0" fontId="6" numFmtId="0" xfId="0" applyBorder="1" applyFont="1"/>
    <xf borderId="43" fillId="0" fontId="6" numFmtId="0" xfId="0" applyBorder="1" applyFont="1"/>
    <xf borderId="0" fillId="0" fontId="16" numFmtId="0" xfId="0" applyFont="1"/>
    <xf borderId="0" fillId="0" fontId="17" numFmtId="0" xfId="0" applyFont="1"/>
    <xf borderId="0" fillId="0" fontId="18" numFmtId="0" xfId="0" applyFont="1"/>
    <xf borderId="41" fillId="30" fontId="13" numFmtId="0" xfId="0" applyAlignment="1" applyBorder="1" applyFill="1" applyFont="1">
      <alignment horizontal="left" vertical="center"/>
    </xf>
    <xf borderId="44" fillId="0" fontId="6" numFmtId="0" xfId="0" applyBorder="1" applyFont="1"/>
    <xf borderId="39" fillId="5" fontId="13" numFmtId="0" xfId="0" applyAlignment="1" applyBorder="1" applyFont="1">
      <alignment horizontal="center" vertical="center"/>
    </xf>
    <xf borderId="39" fillId="11" fontId="13" numFmtId="0" xfId="0" applyAlignment="1" applyBorder="1" applyFont="1">
      <alignment horizontal="center" vertical="center"/>
    </xf>
    <xf quotePrefix="1" borderId="8" fillId="30" fontId="13" numFmtId="0" xfId="0" applyAlignment="1" applyBorder="1" applyFont="1">
      <alignment horizontal="center" shrinkToFit="0" vertical="center" wrapText="1"/>
    </xf>
    <xf borderId="8" fillId="31" fontId="19" numFmtId="0" xfId="0" applyBorder="1" applyFill="1" applyFont="1"/>
    <xf borderId="39" fillId="31" fontId="19" numFmtId="166" xfId="0" applyBorder="1" applyFont="1" applyNumberFormat="1"/>
    <xf borderId="20" fillId="0" fontId="20" numFmtId="167" xfId="0" applyAlignment="1" applyBorder="1" applyFont="1" applyNumberFormat="1">
      <alignment horizontal="center"/>
    </xf>
    <xf borderId="1" fillId="13" fontId="19" numFmtId="0" xfId="0" applyAlignment="1" applyBorder="1" applyFont="1">
      <alignment horizontal="center" vertical="center"/>
    </xf>
    <xf borderId="3" fillId="13" fontId="20" numFmtId="0" xfId="0" applyBorder="1" applyFont="1"/>
    <xf borderId="40" fillId="13" fontId="20" numFmtId="166" xfId="0" applyBorder="1" applyFont="1" applyNumberFormat="1"/>
    <xf borderId="0" fillId="0" fontId="20" numFmtId="167" xfId="0" applyAlignment="1" applyFont="1" applyNumberFormat="1">
      <alignment horizontal="center"/>
    </xf>
    <xf borderId="1" fillId="32" fontId="18" numFmtId="0" xfId="0" applyBorder="1" applyFill="1" applyFont="1"/>
    <xf borderId="45" fillId="3" fontId="18" numFmtId="166" xfId="0" applyBorder="1" applyFont="1" applyNumberFormat="1"/>
    <xf borderId="45" fillId="18" fontId="18" numFmtId="166" xfId="0" applyBorder="1" applyFont="1" applyNumberFormat="1"/>
    <xf borderId="0" fillId="0" fontId="18" numFmtId="168" xfId="0" applyFont="1" applyNumberFormat="1"/>
    <xf borderId="0" fillId="0" fontId="5" numFmtId="164" xfId="0" applyAlignment="1" applyFont="1" applyNumberFormat="1">
      <alignment horizontal="center"/>
    </xf>
    <xf borderId="0" fillId="0" fontId="18" numFmtId="3" xfId="0" applyFont="1" applyNumberFormat="1"/>
    <xf borderId="0" fillId="0" fontId="1" numFmtId="3" xfId="0" applyFont="1" applyNumberFormat="1"/>
    <xf borderId="41" fillId="22" fontId="21" numFmtId="0" xfId="0" applyAlignment="1" applyBorder="1" applyFont="1">
      <alignment horizontal="center" vertical="center"/>
    </xf>
    <xf borderId="0" fillId="0" fontId="1" numFmtId="0" xfId="0" applyFont="1"/>
    <xf borderId="46" fillId="32" fontId="22" numFmtId="0" xfId="0" applyAlignment="1" applyBorder="1" applyFont="1">
      <alignment horizontal="left" vertical="center"/>
    </xf>
    <xf borderId="47" fillId="32" fontId="22" numFmtId="0" xfId="0" applyAlignment="1" applyBorder="1" applyFont="1">
      <alignment horizontal="center" vertical="center"/>
    </xf>
    <xf borderId="46" fillId="32" fontId="22" numFmtId="0" xfId="0" applyAlignment="1" applyBorder="1" applyFont="1">
      <alignment horizontal="center" vertical="center"/>
    </xf>
    <xf borderId="48" fillId="32" fontId="5" numFmtId="0" xfId="0" applyAlignment="1" applyBorder="1" applyFont="1">
      <alignment horizontal="center" shrinkToFit="0" vertical="center" wrapText="1"/>
    </xf>
    <xf borderId="49" fillId="32" fontId="22" numFmtId="0" xfId="0" applyAlignment="1" applyBorder="1" applyFont="1">
      <alignment horizontal="center" vertical="center"/>
    </xf>
    <xf borderId="50" fillId="32" fontId="5" numFmtId="0" xfId="0" applyAlignment="1" applyBorder="1" applyFont="1">
      <alignment horizontal="center" shrinkToFit="0" vertical="center" wrapText="1"/>
    </xf>
    <xf borderId="51" fillId="32" fontId="5" numFmtId="0" xfId="0" applyAlignment="1" applyBorder="1" applyFont="1">
      <alignment horizontal="center" shrinkToFit="0" vertical="center" wrapText="1"/>
    </xf>
    <xf borderId="39" fillId="31" fontId="19" numFmtId="164" xfId="0" applyAlignment="1" applyBorder="1" applyFont="1" applyNumberFormat="1">
      <alignment horizontal="center" vertical="center"/>
    </xf>
    <xf borderId="20" fillId="0" fontId="20" numFmtId="164" xfId="0" applyAlignment="1" applyBorder="1" applyFont="1" applyNumberFormat="1">
      <alignment horizontal="center"/>
    </xf>
    <xf borderId="40" fillId="13" fontId="20" numFmtId="164" xfId="0" applyAlignment="1" applyBorder="1" applyFont="1" applyNumberFormat="1">
      <alignment horizontal="center" vertical="center"/>
    </xf>
    <xf borderId="0" fillId="0" fontId="20" numFmtId="164" xfId="0" applyAlignment="1" applyFont="1" applyNumberFormat="1">
      <alignment horizontal="center"/>
    </xf>
    <xf borderId="45" fillId="3" fontId="18" numFmtId="164" xfId="0" applyAlignment="1" applyBorder="1" applyFont="1" applyNumberFormat="1">
      <alignment horizontal="center" vertical="center"/>
    </xf>
    <xf borderId="45" fillId="18" fontId="18" numFmtId="164" xfId="0" applyAlignment="1" applyBorder="1" applyFont="1" applyNumberFormat="1">
      <alignment horizontal="center" vertical="center"/>
    </xf>
    <xf borderId="0" fillId="0" fontId="18" numFmtId="164" xfId="0" applyAlignment="1" applyFont="1" applyNumberFormat="1">
      <alignment horizontal="center" vertical="center"/>
    </xf>
    <xf borderId="0" fillId="0" fontId="20" numFmtId="0" xfId="0" applyAlignment="1" applyFont="1">
      <alignment horizontal="right" vertical="center"/>
    </xf>
    <xf quotePrefix="1" borderId="0" fillId="0" fontId="18" numFmtId="164" xfId="0" applyAlignment="1" applyFont="1" applyNumberFormat="1">
      <alignment horizontal="left" vertical="center"/>
    </xf>
    <xf borderId="1" fillId="12" fontId="20" numFmtId="164" xfId="0" applyAlignment="1" applyBorder="1" applyFont="1" applyNumberFormat="1">
      <alignment horizontal="center" vertical="center"/>
    </xf>
    <xf borderId="1" fillId="6" fontId="18" numFmtId="164" xfId="0" applyAlignment="1" applyBorder="1" applyFont="1" applyNumberFormat="1">
      <alignment horizontal="center" vertical="center"/>
    </xf>
    <xf borderId="0" fillId="0" fontId="18" numFmtId="164" xfId="0" applyAlignment="1" applyFont="1" applyNumberFormat="1">
      <alignment horizontal="left" vertical="center"/>
    </xf>
    <xf borderId="0" fillId="0" fontId="18" numFmtId="0" xfId="0" applyAlignment="1" applyFont="1">
      <alignment shrinkToFit="0" vertical="top" wrapText="1"/>
    </xf>
    <xf borderId="0" fillId="0" fontId="23" numFmtId="0" xfId="0" applyFont="1"/>
    <xf borderId="0" fillId="0" fontId="4" numFmtId="0" xfId="0" applyFont="1"/>
    <xf borderId="0" fillId="0" fontId="24" numFmtId="0" xfId="0" applyAlignment="1" applyFont="1">
      <alignment horizontal="right"/>
    </xf>
    <xf borderId="52" fillId="0" fontId="20" numFmtId="0" xfId="0" applyAlignment="1" applyBorder="1" applyFont="1">
      <alignment horizontal="left" shrinkToFit="0" vertical="top" wrapText="1"/>
    </xf>
    <xf borderId="52" fillId="0" fontId="6" numFmtId="0" xfId="0" applyBorder="1" applyFont="1"/>
    <xf borderId="0" fillId="0" fontId="18" numFmtId="0" xfId="0" applyAlignment="1" applyFont="1">
      <alignment horizontal="left" shrinkToFit="0" vertical="top" wrapText="1"/>
    </xf>
    <xf borderId="0" fillId="0" fontId="25" numFmtId="0" xfId="0" applyFont="1"/>
    <xf borderId="0" fillId="0" fontId="26" numFmtId="0" xfId="0" applyFont="1"/>
    <xf borderId="0" fillId="0" fontId="27" numFmtId="0" xfId="0" applyFont="1"/>
    <xf borderId="1" fillId="6" fontId="10" numFmtId="0" xfId="0" applyBorder="1" applyFont="1"/>
    <xf borderId="41" fillId="19" fontId="15" numFmtId="0" xfId="0" applyAlignment="1" applyBorder="1" applyFont="1">
      <alignment horizontal="left" vertical="center"/>
    </xf>
    <xf borderId="39" fillId="31" fontId="19" numFmtId="169" xfId="0" applyBorder="1" applyFont="1" applyNumberFormat="1"/>
    <xf borderId="40" fillId="13" fontId="20" numFmtId="169" xfId="0" applyBorder="1" applyFont="1" applyNumberFormat="1"/>
    <xf borderId="45" fillId="3" fontId="18" numFmtId="169" xfId="0" applyBorder="1" applyFont="1" applyNumberFormat="1"/>
    <xf borderId="45" fillId="18" fontId="18" numFmtId="169" xfId="0" applyBorder="1" applyFont="1" applyNumberFormat="1"/>
    <xf borderId="0" fillId="0" fontId="18" numFmtId="170" xfId="0" applyFont="1" applyNumberFormat="1"/>
    <xf borderId="41" fillId="19" fontId="21" numFmtId="0" xfId="0" applyAlignment="1" applyBorder="1" applyFont="1">
      <alignment horizontal="center" vertical="center"/>
    </xf>
    <xf borderId="41" fillId="17" fontId="15" numFmtId="0" xfId="0" applyAlignment="1" applyBorder="1" applyFont="1">
      <alignment horizontal="left" vertical="center"/>
    </xf>
    <xf borderId="41" fillId="17" fontId="21" numFmtId="0" xfId="0" applyAlignment="1" applyBorder="1" applyFont="1">
      <alignment horizontal="center" vertical="center"/>
    </xf>
    <xf borderId="41" fillId="33" fontId="28" numFmtId="0" xfId="0" applyAlignment="1" applyBorder="1" applyFill="1" applyFont="1">
      <alignment horizontal="left" vertical="center"/>
    </xf>
    <xf borderId="39" fillId="31" fontId="19" numFmtId="3" xfId="0" applyBorder="1" applyFont="1" applyNumberFormat="1"/>
    <xf borderId="40" fillId="13" fontId="20" numFmtId="3" xfId="0" applyBorder="1" applyFont="1" applyNumberFormat="1"/>
    <xf borderId="45" fillId="3" fontId="18" numFmtId="3" xfId="0" applyBorder="1" applyFont="1" applyNumberFormat="1"/>
    <xf borderId="45" fillId="18" fontId="18" numFmtId="3" xfId="0" applyBorder="1" applyFont="1" applyNumberFormat="1"/>
    <xf borderId="41" fillId="33" fontId="29" numFmtId="0" xfId="0" applyAlignment="1" applyBorder="1" applyFont="1">
      <alignment horizontal="center" vertical="center"/>
    </xf>
    <xf borderId="41" fillId="5" fontId="15" numFmtId="0" xfId="0" applyAlignment="1" applyBorder="1" applyFont="1">
      <alignment horizontal="left" vertical="center"/>
    </xf>
    <xf borderId="24" fillId="5" fontId="15" numFmtId="0" xfId="0" applyAlignment="1" applyBorder="1" applyFont="1">
      <alignment horizontal="left" shrinkToFit="0" vertical="center" wrapText="1"/>
    </xf>
    <xf borderId="53" fillId="0" fontId="6" numFmtId="0" xfId="0" applyBorder="1" applyFont="1"/>
    <xf borderId="54" fillId="0" fontId="6" numFmtId="0" xfId="0" applyBorder="1" applyFont="1"/>
    <xf borderId="55" fillId="0" fontId="6" numFmtId="0" xfId="0" applyBorder="1" applyFont="1"/>
    <xf borderId="56" fillId="0" fontId="6" numFmtId="0" xfId="0" applyBorder="1" applyFont="1"/>
    <xf borderId="20" fillId="0" fontId="5" numFmtId="167" xfId="0" applyAlignment="1" applyBorder="1" applyFont="1" applyNumberFormat="1">
      <alignment horizontal="center"/>
    </xf>
    <xf borderId="0" fillId="0" fontId="5" numFmtId="167" xfId="0" applyAlignment="1" applyFont="1" applyNumberFormat="1">
      <alignment horizontal="center"/>
    </xf>
    <xf borderId="41" fillId="5" fontId="21" numFmtId="0" xfId="0" applyAlignment="1" applyBorder="1" applyFont="1">
      <alignment horizontal="center" vertical="center"/>
    </xf>
    <xf borderId="20" fillId="0" fontId="5" numFmtId="164" xfId="0" applyAlignment="1" applyBorder="1" applyFont="1" applyNumberFormat="1">
      <alignment horizontal="center"/>
    </xf>
    <xf borderId="1" fillId="12" fontId="5" numFmtId="164" xfId="0" applyAlignment="1" applyBorder="1" applyFont="1" applyNumberFormat="1">
      <alignment horizontal="center" vertical="center"/>
    </xf>
    <xf borderId="1" fillId="6" fontId="1" numFmtId="164" xfId="0" applyAlignment="1" applyBorder="1" applyFont="1" applyNumberFormat="1">
      <alignment horizontal="center" vertical="center"/>
    </xf>
    <xf borderId="1" fillId="34" fontId="19" numFmtId="3" xfId="0" applyAlignment="1" applyBorder="1" applyFill="1" applyFont="1" applyNumberFormat="1">
      <alignment horizontal="center" vertical="center"/>
    </xf>
    <xf borderId="1" fillId="34" fontId="19" numFmtId="3" xfId="0" applyAlignment="1" applyBorder="1" applyFont="1" applyNumberFormat="1">
      <alignment horizontal="left" shrinkToFit="0" vertical="center" wrapText="1"/>
    </xf>
    <xf borderId="1" fillId="34" fontId="19" numFmtId="3" xfId="0" applyAlignment="1" applyBorder="1" applyFont="1" applyNumberFormat="1">
      <alignment horizontal="left" vertical="center"/>
    </xf>
    <xf borderId="1" fillId="34" fontId="19" numFmtId="170" xfId="0" applyAlignment="1" applyBorder="1" applyFont="1" applyNumberFormat="1">
      <alignment vertical="center"/>
    </xf>
    <xf borderId="0" fillId="0" fontId="10" numFmtId="171" xfId="0" applyAlignment="1" applyFont="1" applyNumberFormat="1">
      <alignment horizontal="center" vertical="center"/>
    </xf>
    <xf borderId="0" fillId="0" fontId="10" numFmtId="0" xfId="0" applyAlignment="1" applyFont="1">
      <alignment horizontal="left"/>
    </xf>
    <xf borderId="0" fillId="0" fontId="10" numFmtId="3" xfId="0" applyAlignment="1" applyFont="1" applyNumberFormat="1">
      <alignment horizontal="left"/>
    </xf>
    <xf borderId="0" fillId="0" fontId="10" numFmtId="170" xfId="0" applyAlignment="1" applyFont="1" applyNumberFormat="1">
      <alignment horizontal="right"/>
    </xf>
    <xf borderId="0" fillId="0" fontId="10" numFmtId="0" xfId="0" applyAlignment="1" applyFont="1">
      <alignment horizontal="right"/>
    </xf>
    <xf borderId="0" fillId="0" fontId="10" numFmtId="0" xfId="0" applyAlignment="1" applyFont="1">
      <alignment horizontal="center"/>
    </xf>
    <xf borderId="0" fillId="0" fontId="30" numFmtId="0" xfId="0" applyFont="1"/>
    <xf borderId="1" fillId="22" fontId="16" numFmtId="0" xfId="0" applyBorder="1" applyFont="1"/>
    <xf borderId="0" fillId="0" fontId="10" numFmtId="0" xfId="0" applyAlignment="1" applyFont="1">
      <alignment horizontal="left" vertical="top"/>
    </xf>
    <xf borderId="1" fillId="16" fontId="1" numFmtId="169" xfId="0" applyAlignment="1" applyBorder="1" applyFont="1" applyNumberFormat="1">
      <alignment horizontal="center" vertical="center"/>
    </xf>
    <xf borderId="0" fillId="0" fontId="10" numFmtId="164" xfId="0" applyFont="1" applyNumberFormat="1"/>
    <xf borderId="0" fillId="0" fontId="10" numFmtId="0" xfId="0" applyAlignment="1" applyFont="1">
      <alignment vertical="center"/>
    </xf>
    <xf borderId="1" fillId="19" fontId="16" numFmtId="0" xfId="0" applyBorder="1" applyFont="1"/>
    <xf borderId="1" fillId="17" fontId="16" numFmtId="0" xfId="0" applyBorder="1" applyFont="1"/>
    <xf borderId="1" fillId="33" fontId="10" numFmtId="0" xfId="0" applyBorder="1" applyFont="1"/>
    <xf borderId="0" fillId="0" fontId="1" numFmtId="169" xfId="0" applyAlignment="1" applyFont="1" applyNumberFormat="1">
      <alignment horizontal="center" vertical="center"/>
    </xf>
    <xf borderId="1" fillId="15" fontId="10" numFmtId="0" xfId="0" applyBorder="1" applyFont="1"/>
    <xf borderId="0" fillId="0" fontId="31" numFmtId="0" xfId="0" applyFont="1"/>
    <xf borderId="0" fillId="0" fontId="32" numFmtId="3" xfId="0" applyFont="1" applyNumberFormat="1"/>
    <xf borderId="0" fillId="0" fontId="33" numFmtId="3" xfId="0" applyFont="1" applyNumberFormat="1"/>
    <xf borderId="0" fillId="0" fontId="32" numFmtId="172" xfId="0" applyFont="1" applyNumberFormat="1"/>
    <xf borderId="57" fillId="0" fontId="34" numFmtId="3" xfId="0" applyAlignment="1" applyBorder="1" applyFont="1" applyNumberFormat="1">
      <alignment horizontal="left"/>
    </xf>
    <xf borderId="58" fillId="0" fontId="35" numFmtId="3" xfId="0" applyAlignment="1" applyBorder="1" applyFont="1" applyNumberFormat="1">
      <alignment horizontal="left"/>
    </xf>
    <xf borderId="58" fillId="0" fontId="32" numFmtId="3" xfId="0" applyBorder="1" applyFont="1" applyNumberFormat="1"/>
    <xf borderId="59" fillId="0" fontId="32" numFmtId="3" xfId="0" applyAlignment="1" applyBorder="1" applyFont="1" applyNumberFormat="1">
      <alignment horizontal="center"/>
    </xf>
    <xf borderId="0" fillId="0" fontId="32" numFmtId="3" xfId="0" applyAlignment="1" applyFont="1" applyNumberFormat="1">
      <alignment horizontal="left"/>
    </xf>
    <xf borderId="0" fillId="0" fontId="36" numFmtId="3" xfId="0" applyFont="1" applyNumberFormat="1"/>
    <xf borderId="60" fillId="0" fontId="37" numFmtId="3" xfId="0" applyAlignment="1" applyBorder="1" applyFont="1" applyNumberFormat="1">
      <alignment horizontal="left"/>
    </xf>
    <xf borderId="61" fillId="0" fontId="38" numFmtId="3" xfId="0" applyAlignment="1" applyBorder="1" applyFont="1" applyNumberFormat="1">
      <alignment horizontal="right"/>
    </xf>
    <xf borderId="62" fillId="0" fontId="39" numFmtId="3" xfId="0" applyAlignment="1" applyBorder="1" applyFont="1" applyNumberFormat="1">
      <alignment horizontal="center"/>
    </xf>
    <xf borderId="63" fillId="0" fontId="40" numFmtId="3" xfId="0" applyAlignment="1" applyBorder="1" applyFont="1" applyNumberFormat="1">
      <alignment horizontal="center"/>
    </xf>
    <xf borderId="64" fillId="0" fontId="32" numFmtId="3" xfId="0" applyBorder="1" applyFont="1" applyNumberFormat="1"/>
    <xf borderId="62" fillId="0" fontId="39" numFmtId="3" xfId="0" applyBorder="1" applyFont="1" applyNumberFormat="1"/>
    <xf borderId="0" fillId="0" fontId="39" numFmtId="3" xfId="0" applyFont="1" applyNumberFormat="1"/>
    <xf borderId="65" fillId="0" fontId="32" numFmtId="3" xfId="0" applyBorder="1" applyFont="1" applyNumberFormat="1"/>
    <xf borderId="66" fillId="0" fontId="39" numFmtId="3" xfId="0" applyBorder="1" applyFont="1" applyNumberFormat="1"/>
    <xf borderId="0" fillId="0" fontId="41" numFmtId="3" xfId="0" applyAlignment="1" applyFont="1" applyNumberFormat="1">
      <alignment horizontal="center"/>
    </xf>
    <xf borderId="59" fillId="0" fontId="39" numFmtId="3" xfId="0" applyAlignment="1" applyBorder="1" applyFont="1" applyNumberFormat="1">
      <alignment horizontal="center"/>
    </xf>
    <xf borderId="0" fillId="0" fontId="32" numFmtId="170" xfId="0" applyFont="1" applyNumberFormat="1"/>
    <xf borderId="58" fillId="0" fontId="32" numFmtId="170" xfId="0" applyBorder="1" applyFont="1" applyNumberFormat="1"/>
    <xf borderId="58" fillId="0" fontId="42" numFmtId="170" xfId="0" applyAlignment="1" applyBorder="1" applyFont="1" applyNumberFormat="1">
      <alignment horizontal="left"/>
    </xf>
    <xf borderId="61" fillId="0" fontId="38" numFmtId="170" xfId="0" applyAlignment="1" applyBorder="1" applyFont="1" applyNumberFormat="1">
      <alignment horizontal="right"/>
    </xf>
    <xf borderId="64" fillId="0" fontId="32" numFmtId="170" xfId="0" applyBorder="1" applyFont="1" applyNumberFormat="1"/>
    <xf borderId="65" fillId="0" fontId="32" numFmtId="170" xfId="0" applyBorder="1" applyFont="1" applyNumberFormat="1"/>
  </cellXfs>
  <cellStyles count="1">
    <cellStyle xfId="0" name="Normal" builtinId="0"/>
  </cellStyles>
  <dxfs count="6">
    <dxf>
      <font>
        <b/>
      </font>
      <fill>
        <patternFill patternType="solid">
          <fgColor rgb="FFFFC000"/>
          <bgColor rgb="FFFFC000"/>
        </patternFill>
      </fill>
      <border/>
    </dxf>
    <dxf>
      <font>
        <b/>
      </font>
      <fill>
        <patternFill patternType="solid">
          <fgColor rgb="FF92D050"/>
          <bgColor rgb="FF92D050"/>
        </patternFill>
      </fill>
      <border/>
    </dxf>
    <dxf>
      <font/>
      <fill>
        <patternFill patternType="none"/>
      </fill>
      <border/>
    </dxf>
    <dxf>
      <font>
        <b/>
        <color theme="0"/>
      </font>
      <fill>
        <patternFill patternType="solid">
          <fgColor rgb="FF92D050"/>
          <bgColor rgb="FF92D050"/>
        </patternFill>
      </fill>
      <border/>
    </dxf>
    <dxf>
      <font>
        <b/>
        <color theme="0"/>
      </font>
      <fill>
        <patternFill patternType="solid">
          <fgColor rgb="FF595959"/>
          <bgColor rgb="FF59595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C000"/>
          <bgColor rgb="FFFFC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schemas.openxmlformats.org/officeDocument/2006/relationships/worksheet" Target="worksheets/sheet1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2702979117459164"/>
          <c:y val="0.05389094575098642"/>
          <c:w val="0.7297020882540836"/>
          <c:h val="0.8922181084980272"/>
        </c:manualLayout>
      </c:layout>
      <c:barChart>
        <c:barDir val="col"/>
        <c:ser>
          <c:idx val="0"/>
          <c:order val="0"/>
          <c:tx>
            <c:v>Visitor Days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HEADLINES'!$I$13</c:f>
              <c:numCache/>
            </c:numRef>
          </c:val>
        </c:ser>
        <c:ser>
          <c:idx val="1"/>
          <c:order val="1"/>
          <c:tx>
            <c:v>Visitor Numbers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HEADLINES'!$I$14</c:f>
              <c:numCache/>
            </c:numRef>
          </c:val>
        </c:ser>
        <c:ser>
          <c:idx val="2"/>
          <c:order val="2"/>
          <c:tx>
            <c:v>Economic Impact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HEADLINES'!$I$16</c:f>
              <c:numCache/>
            </c:numRef>
          </c:val>
        </c:ser>
        <c:ser>
          <c:idx val="3"/>
          <c:order val="3"/>
          <c:tx>
            <c:v>Direct Employment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dLbls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HEADLINES'!$I$17</c:f>
              <c:numCache/>
            </c:numRef>
          </c:val>
        </c:ser>
        <c:axId val="1669558900"/>
        <c:axId val="533578865"/>
      </c:barChart>
      <c:catAx>
        <c:axId val="16695589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33578865"/>
      </c:catAx>
      <c:valAx>
        <c:axId val="5335788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800">
                <a:solidFill>
                  <a:srgbClr val="000000"/>
                </a:solidFill>
                <a:latin typeface="+mn-lt"/>
              </a:defRPr>
            </a:pPr>
          </a:p>
        </c:txPr>
        <c:crossAx val="1669558900"/>
      </c:valAx>
    </c:plotArea>
    <c:plotVisOnly val="1"/>
  </c:chart>
  <c:spPr>
    <a:solidFill>
      <a:srgbClr val="FFFFFF"/>
    </a:solidFill>
  </c:spPr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2000">
                <a:solidFill>
                  <a:srgbClr val="757575"/>
                </a:solidFill>
                <a:latin typeface="Calibri"/>
              </a:defRPr>
            </a:pPr>
            <a:r>
              <a:rPr b="1" i="0" sz="2000">
                <a:solidFill>
                  <a:srgbClr val="757575"/>
                </a:solidFill>
                <a:latin typeface="Calibri"/>
              </a:rPr>
              <a:t>Visitor Days</a:t>
            </a:r>
          </a:p>
        </c:rich>
      </c:tx>
      <c:layout>
        <c:manualLayout>
          <c:xMode val="edge"/>
          <c:yMode val="edge"/>
          <c:x val="4.602363338981936E-4"/>
          <c:y val="0.0"/>
        </c:manualLayout>
      </c:layout>
      <c:overlay val="0"/>
    </c:title>
    <c:plotArea>
      <c:layout/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rgbClr val="FF0000"/>
              </a:solidFill>
              <a:ln cmpd="sng">
                <a:solidFill>
                  <a:srgbClr val="FF0000"/>
                </a:solidFill>
              </a:ln>
            </c:spPr>
          </c:marker>
          <c:dPt>
            <c:idx val="0"/>
            <c:marker>
              <c:symbol val="none"/>
            </c:marker>
          </c:dPt>
          <c:xVal>
            <c:numRef>
              <c:f>'Visitor Days'!$C$13:$C$22</c:f>
            </c:numRef>
          </c:xVal>
          <c:yVal>
            <c:numRef>
              <c:f>'Visitor Days'!$F$13:$F$22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136122"/>
        <c:axId val="1406101264"/>
      </c:scatterChart>
      <c:valAx>
        <c:axId val="11741361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06101264"/>
      </c:valAx>
      <c:valAx>
        <c:axId val="14061012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600">
                <a:solidFill>
                  <a:srgbClr val="FF0000"/>
                </a:solidFill>
                <a:latin typeface="Calibri"/>
              </a:defRPr>
            </a:pPr>
          </a:p>
        </c:txPr>
        <c:crossAx val="1174136122"/>
      </c:valAx>
    </c:plotArea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0"/>
          <c:y val="0.10403230197885015"/>
          <c:w val="0.5409537172988863"/>
          <c:h val="0.8821364393766132"/>
        </c:manualLayout>
      </c:layout>
      <c:doughnutChart>
        <c:varyColors val="1"/>
        <c:ser>
          <c:idx val="0"/>
          <c:order val="0"/>
          <c:tx>
            <c:strRef>
              <c:f>'COMPARATIVE HEADLINES'!$N$26</c:f>
            </c:strRef>
          </c:tx>
          <c:dPt>
            <c:idx val="0"/>
            <c:spPr>
              <a:solidFill>
                <a:srgbClr val="5B9BD5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6"/>
              </a:solidFill>
            </c:spPr>
          </c:dPt>
          <c:dPt>
            <c:idx val="3"/>
            <c:spPr>
              <a:solidFill>
                <a:schemeClr val="accent1"/>
              </a:solidFill>
            </c:spPr>
          </c:dPt>
          <c:dPt>
            <c:idx val="4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'COMPARATIVE HEADLINES'!$M$27:$M$31</c:f>
            </c:strRef>
          </c:cat>
          <c:val>
            <c:numRef>
              <c:f>'COMPARATIVE HEADLINES'!$N$27:$N$31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l"/>
      <c:layout>
        <c:manualLayout>
          <c:xMode val="edge"/>
          <c:yMode val="edge"/>
          <c:x val="0.5810006541641942"/>
          <c:y val="0.028315962579366374"/>
        </c:manualLayout>
      </c:layout>
      <c:overlay val="0"/>
      <c:txPr>
        <a:bodyPr/>
        <a:lstStyle/>
        <a:p>
          <a:pPr lvl="0">
            <a:defRPr b="0" i="0" sz="10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4476894910338939"/>
          <c:y val="0.1178765102709269"/>
          <c:w val="0.5516122917428946"/>
          <c:h val="0.8821234897290732"/>
        </c:manualLayout>
      </c:layout>
      <c:doughnutChart>
        <c:varyColors val="1"/>
        <c:ser>
          <c:idx val="0"/>
          <c:order val="0"/>
          <c:tx>
            <c:strRef>
              <c:f>'COMPARATIVE HEADLINES'!$N$26</c:f>
            </c:strRef>
          </c:tx>
          <c:dPt>
            <c:idx val="0"/>
            <c:spPr>
              <a:solidFill>
                <a:srgbClr val="5B9BD5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6"/>
              </a:solidFill>
            </c:spPr>
          </c:dPt>
          <c:dPt>
            <c:idx val="3"/>
            <c:spPr>
              <a:solidFill>
                <a:schemeClr val="accent1"/>
              </a:solidFill>
            </c:spPr>
          </c:dPt>
          <c:dPt>
            <c:idx val="4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'COMPARATIVE HEADLINES'!$M$27:$M$31</c:f>
            </c:strRef>
          </c:cat>
          <c:val>
            <c:numRef>
              <c:f>'COMPARATIVE HEADLINES'!$N$27:$N$31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layout>
        <c:manualLayout>
          <c:xMode val="edge"/>
          <c:yMode val="edge"/>
          <c:x val="0.02260643573841303"/>
          <c:y val="0.036829461399969635"/>
        </c:manualLayout>
      </c:layout>
      <c:overlay val="0"/>
      <c:txPr>
        <a:bodyPr/>
        <a:lstStyle/>
        <a:p>
          <a:pPr lvl="0">
            <a:defRPr b="0" i="0" sz="10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2702979117459164"/>
          <c:y val="0.05389094575098642"/>
          <c:w val="0.7297020882540836"/>
          <c:h val="0.8922181084980272"/>
        </c:manualLayout>
      </c:layout>
      <c:barChart>
        <c:barDir val="col"/>
        <c:ser>
          <c:idx val="0"/>
          <c:order val="0"/>
          <c:tx>
            <c:v>Visitor Days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HEADLINES'!$L$13</c:f>
              <c:numCache/>
            </c:numRef>
          </c:val>
        </c:ser>
        <c:ser>
          <c:idx val="1"/>
          <c:order val="1"/>
          <c:tx>
            <c:v>Visitor Numbers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HEADLINES'!$L$14</c:f>
              <c:numCache/>
            </c:numRef>
          </c:val>
        </c:ser>
        <c:ser>
          <c:idx val="2"/>
          <c:order val="2"/>
          <c:tx>
            <c:v>Economic Impact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HEADLINES'!$L$16</c:f>
              <c:numCache/>
            </c:numRef>
          </c:val>
        </c:ser>
        <c:ser>
          <c:idx val="3"/>
          <c:order val="3"/>
          <c:tx>
            <c:v>Direct Employment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dLbls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HEADLINES'!$L$17</c:f>
              <c:numCache/>
            </c:numRef>
          </c:val>
        </c:ser>
        <c:axId val="673091802"/>
        <c:axId val="1493683209"/>
      </c:barChart>
      <c:catAx>
        <c:axId val="67309180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493683209"/>
      </c:catAx>
      <c:valAx>
        <c:axId val="149368320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800">
                <a:solidFill>
                  <a:srgbClr val="000000"/>
                </a:solidFill>
                <a:latin typeface="+mn-lt"/>
              </a:defRPr>
            </a:pPr>
          </a:p>
        </c:txPr>
        <c:crossAx val="673091802"/>
      </c:valAx>
    </c:plotArea>
    <c:plotVisOnly val="1"/>
  </c:chart>
  <c:spPr>
    <a:solidFill>
      <a:srgbClr val="FFFFFF"/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2702979117459164"/>
          <c:y val="0.05389094575098642"/>
          <c:w val="0.7297020882540836"/>
          <c:h val="0.8922181084980272"/>
        </c:manualLayout>
      </c:layout>
      <c:barChart>
        <c:barDir val="col"/>
        <c:ser>
          <c:idx val="0"/>
          <c:order val="0"/>
          <c:tx>
            <c:v>Visitor Days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HEADLINES'!$O$13</c:f>
              <c:numCache/>
            </c:numRef>
          </c:val>
        </c:ser>
        <c:ser>
          <c:idx val="1"/>
          <c:order val="1"/>
          <c:tx>
            <c:v>Visitor Numbers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HEADLINES'!$O$14</c:f>
              <c:numCache/>
            </c:numRef>
          </c:val>
        </c:ser>
        <c:ser>
          <c:idx val="2"/>
          <c:order val="2"/>
          <c:tx>
            <c:v>Economic Impact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HEADLINES'!$O$16</c:f>
              <c:numCache/>
            </c:numRef>
          </c:val>
        </c:ser>
        <c:ser>
          <c:idx val="3"/>
          <c:order val="3"/>
          <c:tx>
            <c:v>Direct Employment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dLbls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HEADLINES'!$O$17</c:f>
              <c:numCache/>
            </c:numRef>
          </c:val>
        </c:ser>
        <c:axId val="956279095"/>
        <c:axId val="512201853"/>
      </c:barChart>
      <c:catAx>
        <c:axId val="95627909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512201853"/>
      </c:catAx>
      <c:valAx>
        <c:axId val="51220185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800">
                <a:solidFill>
                  <a:srgbClr val="000000"/>
                </a:solidFill>
                <a:latin typeface="+mn-lt"/>
              </a:defRPr>
            </a:pPr>
          </a:p>
        </c:txPr>
        <c:crossAx val="956279095"/>
      </c:valAx>
    </c:plotArea>
    <c:plotVisOnly val="1"/>
  </c:chart>
  <c:spPr>
    <a:solidFill>
      <a:srgbClr val="FFFFFF"/>
    </a:solidFill>
  </c:spPr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2702979117459164"/>
          <c:y val="0.05389094575098642"/>
          <c:w val="0.7297020882540836"/>
          <c:h val="0.8922181084980272"/>
        </c:manualLayout>
      </c:layout>
      <c:barChart>
        <c:barDir val="col"/>
        <c:ser>
          <c:idx val="0"/>
          <c:order val="0"/>
          <c:tx>
            <c:v>Visitor Days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HEADLINES'!$R$13</c:f>
              <c:numCache/>
            </c:numRef>
          </c:val>
        </c:ser>
        <c:ser>
          <c:idx val="1"/>
          <c:order val="1"/>
          <c:tx>
            <c:v>Visitor Numbers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HEADLINES'!$R$14</c:f>
              <c:numCache/>
            </c:numRef>
          </c:val>
        </c:ser>
        <c:ser>
          <c:idx val="2"/>
          <c:order val="2"/>
          <c:tx>
            <c:v>Economic Impact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HEADLINES'!$R$16</c:f>
              <c:numCache/>
            </c:numRef>
          </c:val>
        </c:ser>
        <c:ser>
          <c:idx val="3"/>
          <c:order val="3"/>
          <c:tx>
            <c:v>Direct Employment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dLbls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HEADLINES'!$R$17</c:f>
              <c:numCache/>
            </c:numRef>
          </c:val>
        </c:ser>
        <c:axId val="1650570893"/>
        <c:axId val="1365343055"/>
      </c:barChart>
      <c:catAx>
        <c:axId val="165057089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65343055"/>
      </c:catAx>
      <c:valAx>
        <c:axId val="13653430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800">
                <a:solidFill>
                  <a:srgbClr val="000000"/>
                </a:solidFill>
                <a:latin typeface="+mn-lt"/>
              </a:defRPr>
            </a:pPr>
          </a:p>
        </c:txPr>
        <c:crossAx val="1650570893"/>
      </c:valAx>
    </c:plotArea>
    <c:plotVisOnly val="1"/>
  </c:chart>
  <c:spPr>
    <a:solidFill>
      <a:srgbClr val="FFFFFF"/>
    </a:solidFill>
  </c:spPr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2702979117459164"/>
          <c:y val="0.05389094575098642"/>
          <c:w val="0.7297020882540836"/>
          <c:h val="0.8922181084980272"/>
        </c:manualLayout>
      </c:layout>
      <c:barChart>
        <c:barDir val="col"/>
        <c:ser>
          <c:idx val="0"/>
          <c:order val="0"/>
          <c:tx>
            <c:v>Visitor Days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HEADLINES'!$U$13</c:f>
              <c:numCache/>
            </c:numRef>
          </c:val>
        </c:ser>
        <c:ser>
          <c:idx val="1"/>
          <c:order val="1"/>
          <c:tx>
            <c:v>Visitor Numbers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HEADLINES'!$U$14</c:f>
              <c:numCache/>
            </c:numRef>
          </c:val>
        </c:ser>
        <c:ser>
          <c:idx val="2"/>
          <c:order val="2"/>
          <c:tx>
            <c:v>Economic Impact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HEADLINES'!$U$16</c:f>
              <c:numCache/>
            </c:numRef>
          </c:val>
        </c:ser>
        <c:ser>
          <c:idx val="3"/>
          <c:order val="3"/>
          <c:tx>
            <c:v>Direct Employment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dLbls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HEADLINES'!$U$17</c:f>
              <c:numCache/>
            </c:numRef>
          </c:val>
        </c:ser>
        <c:axId val="331685005"/>
        <c:axId val="1648771676"/>
      </c:barChart>
      <c:catAx>
        <c:axId val="33168500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48771676"/>
      </c:catAx>
      <c:valAx>
        <c:axId val="164877167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800">
                <a:solidFill>
                  <a:srgbClr val="000000"/>
                </a:solidFill>
                <a:latin typeface="+mn-lt"/>
              </a:defRPr>
            </a:pPr>
          </a:p>
        </c:txPr>
        <c:crossAx val="331685005"/>
      </c:valAx>
    </c:plotArea>
    <c:plotVisOnly val="1"/>
  </c:chart>
  <c:spPr>
    <a:solidFill>
      <a:srgbClr val="FFFFFF"/>
    </a:solidFill>
  </c:spPr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2702979117459164"/>
          <c:y val="0.05389094575098642"/>
          <c:w val="0.7297020882540836"/>
          <c:h val="0.8922181084980272"/>
        </c:manualLayout>
      </c:layout>
      <c:barChart>
        <c:barDir val="col"/>
        <c:ser>
          <c:idx val="0"/>
          <c:order val="0"/>
          <c:tx>
            <c:v>Visitor Days</c:v>
          </c:tx>
          <c:spPr>
            <a:solidFill>
              <a:srgbClr val="FF000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HEADLINES'!$X$13</c:f>
              <c:numCache/>
            </c:numRef>
          </c:val>
        </c:ser>
        <c:ser>
          <c:idx val="1"/>
          <c:order val="1"/>
          <c:tx>
            <c:v>Visitor Numbers</c:v>
          </c:tx>
          <c:spPr>
            <a:solidFill>
              <a:srgbClr val="00B050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HEADLINES'!$X$14</c:f>
              <c:numCache/>
            </c:numRef>
          </c:val>
        </c:ser>
        <c:ser>
          <c:idx val="2"/>
          <c:order val="2"/>
          <c:tx>
            <c:v>Economic Impact</c:v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</c:dPt>
          <c:dLbls>
            <c:dLbl>
              <c:idx val="0"/>
              <c:numFmt formatCode="0.0%" sourceLinked="0"/>
              <c:txPr>
                <a:bodyPr/>
                <a:lstStyle/>
                <a:p>
                  <a:pPr lvl="0">
                    <a:defRPr b="1" i="0" sz="1000">
                      <a:solidFill>
                        <a:srgbClr val="000000"/>
                      </a:solidFill>
                      <a:latin typeface="+mn-lt"/>
                    </a:defRPr>
                  </a:pPr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HEADLINES'!$X$16</c:f>
              <c:numCache/>
            </c:numRef>
          </c:val>
        </c:ser>
        <c:ser>
          <c:idx val="3"/>
          <c:order val="3"/>
          <c:tx>
            <c:v>Direct Employment</c:v>
          </c:tx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dLbls>
            <c:numFmt formatCode="0.0%" sourceLinked="0"/>
            <c:txPr>
              <a:bodyPr/>
              <a:lstStyle/>
              <a:p>
                <a:pPr lvl="0">
                  <a:defRPr b="1" i="0" sz="1000">
                    <a:solidFill>
                      <a:srgbClr val="000000"/>
                    </a:solidFill>
                    <a:latin typeface="+mn-lt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'COMPARATIVE HEADLINES'!$X$17</c:f>
              <c:numCache/>
            </c:numRef>
          </c:val>
        </c:ser>
        <c:axId val="1341434820"/>
        <c:axId val="1040641390"/>
      </c:barChart>
      <c:catAx>
        <c:axId val="13414348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040641390"/>
      </c:catAx>
      <c:valAx>
        <c:axId val="104064139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800">
                <a:solidFill>
                  <a:srgbClr val="000000"/>
                </a:solidFill>
                <a:latin typeface="+mn-lt"/>
              </a:defRPr>
            </a:pPr>
          </a:p>
        </c:txPr>
        <c:crossAx val="1341434820"/>
      </c:valAx>
    </c:plotArea>
    <c:plotVisOnly val="1"/>
  </c:chart>
  <c:spPr>
    <a:solidFill>
      <a:srgbClr val="FFFFFF"/>
    </a:solidFill>
  </c:spPr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2000">
                <a:solidFill>
                  <a:srgbClr val="757575"/>
                </a:solidFill>
                <a:latin typeface="Calibri"/>
              </a:defRPr>
            </a:pPr>
            <a:r>
              <a:rPr b="1" i="0" sz="2000">
                <a:solidFill>
                  <a:srgbClr val="757575"/>
                </a:solidFill>
                <a:latin typeface="Calibri"/>
              </a:rPr>
              <a:t>Economic Impact</a:t>
            </a:r>
          </a:p>
        </c:rich>
      </c:tx>
      <c:layout>
        <c:manualLayout>
          <c:xMode val="edge"/>
          <c:yMode val="edge"/>
          <c:x val="4.602363338981936E-4"/>
          <c:y val="0.0"/>
        </c:manualLayout>
      </c:layout>
      <c:overlay val="0"/>
    </c:title>
    <c:plotArea>
      <c:layout/>
      <c:scatterChart>
        <c:scatterStyle val="lineMarker"/>
        <c:varyColors val="0"/>
        <c:ser>
          <c:idx val="0"/>
          <c:order val="0"/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dPt>
            <c:idx val="0"/>
            <c:marker>
              <c:symbol val="none"/>
            </c:marker>
          </c:dPt>
          <c:xVal>
            <c:numRef>
              <c:f>'Economic Impact'!$C$13:$C$22</c:f>
            </c:numRef>
          </c:xVal>
          <c:yVal>
            <c:numRef>
              <c:f>'Economic Impact'!$F$13:$F$22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887625"/>
        <c:axId val="332262216"/>
      </c:scatterChart>
      <c:valAx>
        <c:axId val="3538876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332262216"/>
      </c:valAx>
      <c:valAx>
        <c:axId val="3322622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 i="0" sz="1600">
                <a:solidFill>
                  <a:schemeClr val="accent1"/>
                </a:solidFill>
                <a:latin typeface="Calibri"/>
              </a:defRPr>
            </a:pPr>
          </a:p>
        </c:txPr>
        <c:crossAx val="353887625"/>
      </c:valAx>
    </c:plotArea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9" Type="http://schemas.openxmlformats.org/officeDocument/2006/relationships/image" Target="../media/image1.jpg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Relationship Id="rId2" Type="http://schemas.openxmlformats.org/officeDocument/2006/relationships/image" Target="../media/image2.jpg"/><Relationship Id="rId3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2.jpg"/><Relationship Id="rId3" Type="http://schemas.openxmlformats.org/officeDocument/2006/relationships/image" Target="../media/image7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7.png"/><Relationship Id="rId3" Type="http://schemas.openxmlformats.org/officeDocument/2006/relationships/image" Target="../media/image2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2.jpg"/><Relationship Id="rId3" Type="http://schemas.openxmlformats.org/officeDocument/2006/relationships/image" Target="../media/image11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image" Target="../media/image2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28575</xdr:colOff>
      <xdr:row>20</xdr:row>
      <xdr:rowOff>28575</xdr:rowOff>
    </xdr:from>
    <xdr:ext cx="1400175" cy="1171575"/>
    <xdr:graphicFrame>
      <xdr:nvGraphicFramePr>
        <xdr:cNvPr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4</xdr:col>
      <xdr:colOff>38100</xdr:colOff>
      <xdr:row>25</xdr:row>
      <xdr:rowOff>38100</xdr:rowOff>
    </xdr:from>
    <xdr:ext cx="2971800" cy="1990725"/>
    <xdr:graphicFrame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17</xdr:col>
      <xdr:colOff>342900</xdr:colOff>
      <xdr:row>25</xdr:row>
      <xdr:rowOff>0</xdr:rowOff>
    </xdr:from>
    <xdr:ext cx="3019425" cy="1790700"/>
    <xdr:graphicFrame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9</xdr:col>
      <xdr:colOff>0</xdr:colOff>
      <xdr:row>20</xdr:row>
      <xdr:rowOff>0</xdr:rowOff>
    </xdr:from>
    <xdr:ext cx="1400175" cy="1200150"/>
    <xdr:graphicFrame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12</xdr:col>
      <xdr:colOff>0</xdr:colOff>
      <xdr:row>20</xdr:row>
      <xdr:rowOff>0</xdr:rowOff>
    </xdr:from>
    <xdr:ext cx="1400175" cy="1200150"/>
    <xdr:graphicFrame>
      <xdr:nvGraphicFramePr>
        <xdr:cNvPr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15</xdr:col>
      <xdr:colOff>0</xdr:colOff>
      <xdr:row>20</xdr:row>
      <xdr:rowOff>0</xdr:rowOff>
    </xdr:from>
    <xdr:ext cx="1400175" cy="1200150"/>
    <xdr:graphicFrame>
      <xdr:nvGraphicFramePr>
        <xdr:cNvPr id="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18</xdr:col>
      <xdr:colOff>0</xdr:colOff>
      <xdr:row>20</xdr:row>
      <xdr:rowOff>0</xdr:rowOff>
    </xdr:from>
    <xdr:ext cx="1400175" cy="1200150"/>
    <xdr:graphicFrame>
      <xdr:nvGraphicFramePr>
        <xdr:cNvPr id="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21</xdr:col>
      <xdr:colOff>0</xdr:colOff>
      <xdr:row>20</xdr:row>
      <xdr:rowOff>0</xdr:rowOff>
    </xdr:from>
    <xdr:ext cx="1400175" cy="1200150"/>
    <xdr:graphicFrame>
      <xdr:nvGraphicFramePr>
        <xdr:cNvPr id="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4</xdr:col>
      <xdr:colOff>390525</xdr:colOff>
      <xdr:row>1</xdr:row>
      <xdr:rowOff>85725</xdr:rowOff>
    </xdr:from>
    <xdr:ext cx="1990725" cy="381000"/>
    <xdr:sp>
      <xdr:nvSpPr>
        <xdr:cNvPr id="3" name="Shape 3"/>
        <xdr:cNvSpPr txBox="1"/>
      </xdr:nvSpPr>
      <xdr:spPr>
        <a:xfrm>
          <a:off x="4355400" y="3594263"/>
          <a:ext cx="1981200" cy="371475"/>
        </a:xfrm>
        <a:prstGeom prst="rect">
          <a:avLst/>
        </a:prstGeom>
        <a:noFill/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900"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4</xdr:col>
      <xdr:colOff>47625</xdr:colOff>
      <xdr:row>3</xdr:row>
      <xdr:rowOff>9525</xdr:rowOff>
    </xdr:from>
    <xdr:ext cx="8934450" cy="304800"/>
    <xdr:sp>
      <xdr:nvSpPr>
        <xdr:cNvPr id="4" name="Shape 4"/>
        <xdr:cNvSpPr/>
      </xdr:nvSpPr>
      <xdr:spPr>
        <a:xfrm>
          <a:off x="883538" y="3627600"/>
          <a:ext cx="8924925" cy="304800"/>
        </a:xfrm>
        <a:prstGeom prst="rect">
          <a:avLst/>
        </a:prstGeom>
        <a:noFill/>
        <a:ln>
          <a:noFill/>
        </a:ln>
        <a:effectLst>
          <a:outerShdw blurRad="63500" sx="102000" rotWithShape="0" algn="ctr" sy="102000">
            <a:srgbClr val="000000">
              <a:alpha val="40000"/>
            </a:srgbClr>
          </a:outerShdw>
        </a:effectLst>
      </xdr:spPr>
      <xdr:txBody>
        <a:bodyPr anchorCtr="0" anchor="ctr" bIns="36000" lIns="36000" spcFirstLastPara="1" rIns="36000" wrap="square" tIns="360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rPr b="1" lang="en-US" sz="10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REPORT CONTROLS </a:t>
          </a:r>
          <a:r>
            <a:rPr b="0" i="1" lang="en-US" sz="10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- Please adjust the report outputs</a:t>
          </a:r>
          <a:r>
            <a:rPr b="0" i="1" lang="en-US" sz="10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using the drop-down controls below</a:t>
          </a:r>
          <a:endParaRPr sz="1400"/>
        </a:p>
      </xdr:txBody>
    </xdr:sp>
    <xdr:clientData fLocksWithSheet="0"/>
  </xdr:oneCellAnchor>
  <xdr:oneCellAnchor>
    <xdr:from>
      <xdr:col>19</xdr:col>
      <xdr:colOff>447675</xdr:colOff>
      <xdr:row>3</xdr:row>
      <xdr:rowOff>323850</xdr:rowOff>
    </xdr:from>
    <xdr:ext cx="1304925" cy="333375"/>
    <xdr:sp>
      <xdr:nvSpPr>
        <xdr:cNvPr id="5" name="Shape 5"/>
        <xdr:cNvSpPr/>
      </xdr:nvSpPr>
      <xdr:spPr>
        <a:xfrm>
          <a:off x="4698300" y="3613313"/>
          <a:ext cx="1295400" cy="333375"/>
        </a:xfrm>
        <a:prstGeom prst="rect">
          <a:avLst/>
        </a:prstGeom>
        <a:solidFill>
          <a:schemeClr val="accent1"/>
        </a:solidFill>
        <a:ln>
          <a:noFill/>
        </a:ln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INDEXATION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0" lang="en-US" sz="9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Reflect Price</a:t>
          </a:r>
          <a:r>
            <a:rPr b="0" lang="en-US" sz="9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Inflation?</a:t>
          </a:r>
          <a:endParaRPr b="0" sz="9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3</xdr:col>
      <xdr:colOff>238125</xdr:colOff>
      <xdr:row>3</xdr:row>
      <xdr:rowOff>304800</xdr:rowOff>
    </xdr:from>
    <xdr:ext cx="914400" cy="371475"/>
    <xdr:sp>
      <xdr:nvSpPr>
        <xdr:cNvPr id="6" name="Shape 6"/>
        <xdr:cNvSpPr/>
      </xdr:nvSpPr>
      <xdr:spPr>
        <a:xfrm>
          <a:off x="4888800" y="3599025"/>
          <a:ext cx="914400" cy="361950"/>
        </a:xfrm>
        <a:prstGeom prst="rect">
          <a:avLst/>
        </a:prstGeom>
        <a:noFill/>
        <a:ln>
          <a:noFill/>
        </a:ln>
        <a:effectLst>
          <a:outerShdw blurRad="63500" sx="101000" rotWithShape="0" algn="ctr" sy="101000">
            <a:srgbClr val="000000">
              <a:alpha val="40000"/>
            </a:srgbClr>
          </a:outerShdw>
        </a:effectLst>
      </xdr:spPr>
      <xdr:txBody>
        <a:bodyPr anchorCtr="0" anchor="ctr" bIns="36000" lIns="36000" spcFirstLastPara="1" rIns="36000" wrap="square" tIns="360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COMPARISON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YEAR</a:t>
          </a:r>
          <a:endParaRPr b="1" sz="9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171450</xdr:colOff>
      <xdr:row>4</xdr:row>
      <xdr:rowOff>0</xdr:rowOff>
    </xdr:from>
    <xdr:ext cx="571500" cy="333375"/>
    <xdr:sp>
      <xdr:nvSpPr>
        <xdr:cNvPr id="7" name="Shape 7"/>
        <xdr:cNvSpPr/>
      </xdr:nvSpPr>
      <xdr:spPr>
        <a:xfrm>
          <a:off x="5065013" y="3618075"/>
          <a:ext cx="561975" cy="323850"/>
        </a:xfrm>
        <a:prstGeom prst="rect">
          <a:avLst/>
        </a:prstGeom>
        <a:solidFill>
          <a:schemeClr val="dk2"/>
        </a:solidFill>
        <a:ln>
          <a:noFill/>
        </a:ln>
        <a:effectLst>
          <a:outerShdw blurRad="63500" sx="101000" rotWithShape="0" algn="ctr" sy="101000">
            <a:srgbClr val="000000">
              <a:alpha val="40000"/>
            </a:srgbClr>
          </a:outerShdw>
        </a:effectLst>
      </xdr:spPr>
      <xdr:txBody>
        <a:bodyPr anchorCtr="0" anchor="ctr" bIns="0" lIns="0" spcFirstLastPara="1" rIns="0" wrap="square" tIns="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FOCUS</a:t>
          </a:r>
          <a:endParaRPr sz="1400"/>
        </a:p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b="1" lang="en-US" sz="9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YEAR</a:t>
          </a:r>
          <a:endParaRPr sz="1400"/>
        </a:p>
      </xdr:txBody>
    </xdr:sp>
    <xdr:clientData fLocksWithSheet="0"/>
  </xdr:oneCellAnchor>
  <xdr:oneCellAnchor>
    <xdr:from>
      <xdr:col>8</xdr:col>
      <xdr:colOff>180975</xdr:colOff>
      <xdr:row>4</xdr:row>
      <xdr:rowOff>0</xdr:rowOff>
    </xdr:from>
    <xdr:ext cx="438150" cy="361950"/>
    <xdr:sp>
      <xdr:nvSpPr>
        <xdr:cNvPr id="8" name="Shape 8"/>
        <xdr:cNvSpPr/>
      </xdr:nvSpPr>
      <xdr:spPr>
        <a:xfrm>
          <a:off x="5131688" y="3603788"/>
          <a:ext cx="428625" cy="352425"/>
        </a:xfrm>
        <a:prstGeom prst="rect">
          <a:avLst/>
        </a:prstGeom>
        <a:noFill/>
        <a:ln>
          <a:noFill/>
        </a:ln>
        <a:effectLst>
          <a:outerShdw blurRad="63500" sx="101000" rotWithShape="0" algn="ctr" sy="101000">
            <a:srgbClr val="000000">
              <a:alpha val="40000"/>
            </a:srgbClr>
          </a:outerShdw>
        </a:effectLst>
      </xdr:spPr>
      <xdr:txBody>
        <a:bodyPr anchorCtr="0" anchor="ctr" bIns="36000" lIns="36000" spcFirstLastPara="1" rIns="36000" wrap="square" tIns="36000">
          <a:noAutofit/>
        </a:bodyPr>
        <a:lstStyle/>
        <a:p>
          <a:pPr indent="0" lvl="0" marL="0" marR="0" rtl="0" algn="ctr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900"/>
            <a:buFont typeface="Calibri"/>
            <a:buNone/>
          </a:pPr>
          <a:r>
            <a:rPr b="1" i="0" lang="en-US" sz="900" u="none" cap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AREA</a:t>
          </a:r>
          <a:endParaRPr sz="1400"/>
        </a:p>
      </xdr:txBody>
    </xdr:sp>
    <xdr:clientData fLocksWithSheet="0"/>
  </xdr:oneCellAnchor>
  <xdr:oneCellAnchor>
    <xdr:from>
      <xdr:col>4</xdr:col>
      <xdr:colOff>85725</xdr:colOff>
      <xdr:row>1</xdr:row>
      <xdr:rowOff>104775</xdr:rowOff>
    </xdr:from>
    <xdr:ext cx="266700" cy="352425"/>
    <xdr:pic>
      <xdr:nvPicPr>
        <xdr:cNvPr descr="logovvsm.jpg" id="0" name="image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28575</xdr:colOff>
      <xdr:row>40</xdr:row>
      <xdr:rowOff>28575</xdr:rowOff>
    </xdr:from>
    <xdr:ext cx="4324350" cy="323850"/>
    <xdr:sp>
      <xdr:nvSpPr>
        <xdr:cNvPr id="9" name="Shape 9"/>
        <xdr:cNvSpPr/>
      </xdr:nvSpPr>
      <xdr:spPr>
        <a:xfrm>
          <a:off x="3188588" y="3622838"/>
          <a:ext cx="4314825" cy="314325"/>
        </a:xfrm>
        <a:prstGeom prst="rect">
          <a:avLst/>
        </a:prstGeom>
        <a:gradFill>
          <a:gsLst>
            <a:gs pos="0">
              <a:srgbClr val="FFFFFF">
                <a:alpha val="0"/>
              </a:srgbClr>
            </a:gs>
            <a:gs pos="23000">
              <a:srgbClr val="D6D6D6">
                <a:alpha val="64705"/>
              </a:srgbClr>
            </a:gs>
            <a:gs pos="100000">
              <a:srgbClr val="A5A5A5"/>
            </a:gs>
          </a:gsLst>
          <a:lin ang="0" scaled="0"/>
        </a:gradFill>
        <a:ln>
          <a:noFill/>
        </a:ln>
      </xdr:spPr>
      <xdr:txBody>
        <a:bodyPr anchorCtr="0" anchor="ctr" bIns="0" lIns="72000" spcFirstLastPara="1" rIns="72000" wrap="square" tIns="0">
          <a:noAutofit/>
        </a:bodyPr>
        <a:lstStyle/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b="1"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Performance Change</a:t>
          </a:r>
          <a:endParaRPr sz="1400"/>
        </a:p>
      </xdr:txBody>
    </xdr:sp>
    <xdr:clientData fLocksWithSheet="0"/>
  </xdr:oneCellAnchor>
  <xdr:oneCellAnchor>
    <xdr:from>
      <xdr:col>7</xdr:col>
      <xdr:colOff>57150</xdr:colOff>
      <xdr:row>48</xdr:row>
      <xdr:rowOff>85725</xdr:rowOff>
    </xdr:from>
    <xdr:ext cx="2152650" cy="733425"/>
    <xdr:sp>
      <xdr:nvSpPr>
        <xdr:cNvPr id="10" name="Shape 10"/>
        <xdr:cNvSpPr/>
      </xdr:nvSpPr>
      <xdr:spPr>
        <a:xfrm>
          <a:off x="4274438" y="3418050"/>
          <a:ext cx="2143125" cy="723900"/>
        </a:xfrm>
        <a:prstGeom prst="rect">
          <a:avLst/>
        </a:prstGeom>
        <a:solidFill>
          <a:srgbClr val="DDEAF6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 cap="small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7</xdr:col>
      <xdr:colOff>9525</xdr:colOff>
      <xdr:row>11</xdr:row>
      <xdr:rowOff>0</xdr:rowOff>
    </xdr:from>
    <xdr:ext cx="3276600" cy="457200"/>
    <xdr:sp>
      <xdr:nvSpPr>
        <xdr:cNvPr id="11" name="Shape 11"/>
        <xdr:cNvSpPr/>
      </xdr:nvSpPr>
      <xdr:spPr>
        <a:xfrm>
          <a:off x="3712463" y="3560925"/>
          <a:ext cx="3267075" cy="438150"/>
        </a:xfrm>
        <a:prstGeom prst="round2DiagRect">
          <a:avLst>
            <a:gd fmla="val 16667" name="adj1"/>
            <a:gd fmla="val 0" name="adj2"/>
          </a:avLst>
        </a:prstGeom>
        <a:solidFill>
          <a:schemeClr val="accent1"/>
        </a:solidFill>
        <a:ln cap="flat" cmpd="sng" w="12700">
          <a:solidFill>
            <a:srgbClr val="42719B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2</xdr:col>
      <xdr:colOff>0</xdr:colOff>
      <xdr:row>1</xdr:row>
      <xdr:rowOff>9525</xdr:rowOff>
    </xdr:from>
    <xdr:ext cx="7991475" cy="352425"/>
    <xdr:grpSp>
      <xdr:nvGrpSpPr>
        <xdr:cNvPr id="2" name="Shape 2"/>
        <xdr:cNvGrpSpPr/>
      </xdr:nvGrpSpPr>
      <xdr:grpSpPr>
        <a:xfrm>
          <a:off x="1350263" y="3603788"/>
          <a:ext cx="7991466" cy="352425"/>
          <a:chOff x="1350263" y="3603788"/>
          <a:chExt cx="7991466" cy="352425"/>
        </a:xfrm>
      </xdr:grpSpPr>
      <xdr:grpSp>
        <xdr:nvGrpSpPr>
          <xdr:cNvPr id="12" name="Shape 12"/>
          <xdr:cNvGrpSpPr/>
        </xdr:nvGrpSpPr>
        <xdr:grpSpPr>
          <a:xfrm>
            <a:off x="1350263" y="3603788"/>
            <a:ext cx="7991466" cy="352425"/>
            <a:chOff x="238125" y="206373"/>
            <a:chExt cx="7968150" cy="348013"/>
          </a:xfrm>
        </xdr:grpSpPr>
        <xdr:sp>
          <xdr:nvSpPr>
            <xdr:cNvPr id="13" name="Shape 13"/>
            <xdr:cNvSpPr/>
          </xdr:nvSpPr>
          <xdr:spPr>
            <a:xfrm>
              <a:off x="238125" y="206373"/>
              <a:ext cx="7968150" cy="3480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4" name="Shape 14"/>
            <xdr:cNvSpPr/>
          </xdr:nvSpPr>
          <xdr:spPr>
            <a:xfrm>
              <a:off x="5558607" y="219438"/>
              <a:ext cx="1695600" cy="327600"/>
            </a:xfrm>
            <a:prstGeom prst="rect">
              <a:avLst/>
            </a:prstGeom>
            <a:solidFill>
              <a:schemeClr val="accent1"/>
            </a:solidFill>
            <a:ln>
              <a:noFill/>
            </a:ln>
          </xdr:spPr>
          <xdr:txBody>
            <a:bodyPr anchorCtr="0" anchor="ctr" bIns="0" lIns="0" spcFirstLastPara="1" rIns="0" wrap="square" tIns="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INDEXATION</a:t>
              </a:r>
              <a:endParaRPr sz="1400"/>
            </a:p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Reflect Price</a:t>
              </a:r>
              <a:r>
                <a:rPr b="0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 Inflation?</a:t>
              </a:r>
              <a:endParaRPr b="0" sz="900">
                <a:solidFill>
                  <a:schemeClr val="lt1"/>
                </a:solidFill>
              </a:endParaRPr>
            </a:p>
          </xdr:txBody>
        </xdr:sp>
        <xdr:sp>
          <xdr:nvSpPr>
            <xdr:cNvPr id="15" name="Shape 15"/>
            <xdr:cNvSpPr/>
          </xdr:nvSpPr>
          <xdr:spPr>
            <a:xfrm>
              <a:off x="2897413" y="226786"/>
              <a:ext cx="1694997" cy="32760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ffectLst>
              <a:outerShdw blurRad="63500" sx="101000" rotWithShape="0" algn="ctr" sy="101000">
                <a:srgbClr val="000000">
                  <a:alpha val="40000"/>
                </a:srgbClr>
              </a:outerShdw>
            </a:effectLst>
          </xdr:spPr>
          <xdr:txBody>
            <a:bodyPr anchorCtr="0" anchor="ctr" bIns="36000" lIns="36000" spcFirstLastPara="1" rIns="36000" wrap="square" tIns="360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FOCUS YEAR</a:t>
              </a:r>
              <a:endParaRPr b="1" sz="900">
                <a:solidFill>
                  <a:schemeClr val="lt1"/>
                </a:solidFill>
              </a:endParaRPr>
            </a:p>
          </xdr:txBody>
        </xdr:sp>
        <xdr:sp>
          <xdr:nvSpPr>
            <xdr:cNvPr id="16" name="Shape 16"/>
            <xdr:cNvSpPr/>
          </xdr:nvSpPr>
          <xdr:spPr>
            <a:xfrm>
              <a:off x="238125" y="221342"/>
              <a:ext cx="1695600" cy="327660"/>
            </a:xfrm>
            <a:prstGeom prst="rect">
              <a:avLst/>
            </a:prstGeom>
            <a:solidFill>
              <a:schemeClr val="dk2"/>
            </a:solidFill>
            <a:ln>
              <a:noFill/>
            </a:ln>
            <a:effectLst>
              <a:outerShdw blurRad="63500" sx="101000" rotWithShape="0" algn="ctr" sy="101000">
                <a:srgbClr val="000000">
                  <a:alpha val="40000"/>
                </a:srgbClr>
              </a:outerShdw>
            </a:effectLst>
          </xdr:spPr>
          <xdr:txBody>
            <a:bodyPr anchorCtr="0" anchor="ctr" bIns="0" lIns="0" spcFirstLastPara="1" rIns="0" wrap="square" tIns="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COMPARISON YEAR</a:t>
              </a:r>
              <a:endParaRPr b="1" sz="900">
                <a:solidFill>
                  <a:schemeClr val="lt1"/>
                </a:solidFill>
              </a:endParaRPr>
            </a:p>
          </xdr:txBody>
        </xdr:sp>
      </xdr:grpSp>
    </xdr:grpSp>
    <xdr:clientData fLocksWithSheet="0"/>
  </xdr:oneCellAnchor>
  <xdr:oneCellAnchor>
    <xdr:from>
      <xdr:col>14</xdr:col>
      <xdr:colOff>295275</xdr:colOff>
      <xdr:row>71</xdr:row>
      <xdr:rowOff>161925</xdr:rowOff>
    </xdr:from>
    <xdr:ext cx="190500" cy="266700"/>
    <xdr:sp>
      <xdr:nvSpPr>
        <xdr:cNvPr id="17" name="Shape 17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47625</xdr:colOff>
      <xdr:row>52</xdr:row>
      <xdr:rowOff>47625</xdr:rowOff>
    </xdr:from>
    <xdr:ext cx="2152650" cy="733425"/>
    <xdr:sp>
      <xdr:nvSpPr>
        <xdr:cNvPr id="18" name="Shape 18"/>
        <xdr:cNvSpPr/>
      </xdr:nvSpPr>
      <xdr:spPr>
        <a:xfrm>
          <a:off x="4274438" y="3418050"/>
          <a:ext cx="2143125" cy="723900"/>
        </a:xfrm>
        <a:prstGeom prst="rect">
          <a:avLst/>
        </a:prstGeom>
        <a:solidFill>
          <a:srgbClr val="DDEAF6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 cap="small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8</xdr:col>
      <xdr:colOff>276225</xdr:colOff>
      <xdr:row>13</xdr:row>
      <xdr:rowOff>152400</xdr:rowOff>
    </xdr:from>
    <xdr:ext cx="5743575" cy="7467600"/>
    <xdr:grpSp>
      <xdr:nvGrpSpPr>
        <xdr:cNvPr id="2" name="Shape 2"/>
        <xdr:cNvGrpSpPr/>
      </xdr:nvGrpSpPr>
      <xdr:grpSpPr>
        <a:xfrm>
          <a:off x="2474213" y="46200"/>
          <a:ext cx="5743575" cy="7467600"/>
          <a:chOff x="2474213" y="46200"/>
          <a:chExt cx="5743575" cy="7467600"/>
        </a:xfrm>
      </xdr:grpSpPr>
      <xdr:grpSp>
        <xdr:nvGrpSpPr>
          <xdr:cNvPr id="19" name="Shape 19"/>
          <xdr:cNvGrpSpPr/>
        </xdr:nvGrpSpPr>
        <xdr:grpSpPr>
          <a:xfrm>
            <a:off x="2474213" y="46200"/>
            <a:ext cx="5743575" cy="7467600"/>
            <a:chOff x="8273232" y="3255380"/>
            <a:chExt cx="5778482" cy="6741574"/>
          </a:xfrm>
        </xdr:grpSpPr>
        <xdr:sp>
          <xdr:nvSpPr>
            <xdr:cNvPr id="13" name="Shape 13"/>
            <xdr:cNvSpPr/>
          </xdr:nvSpPr>
          <xdr:spPr>
            <a:xfrm>
              <a:off x="8273232" y="3255380"/>
              <a:ext cx="5778475" cy="67415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20" name="Shape 20"/>
            <xdr:cNvSpPr txBox="1"/>
          </xdr:nvSpPr>
          <xdr:spPr>
            <a:xfrm>
              <a:off x="9504929" y="3737658"/>
              <a:ext cx="1183577" cy="641234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21" name="Shape 21"/>
            <xdr:cNvSpPr txBox="1"/>
          </xdr:nvSpPr>
          <xdr:spPr>
            <a:xfrm>
              <a:off x="10197510" y="5739114"/>
              <a:ext cx="900920" cy="641234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22" name="Shape 22"/>
            <xdr:cNvSpPr txBox="1"/>
          </xdr:nvSpPr>
          <xdr:spPr>
            <a:xfrm>
              <a:off x="12631670" y="6197278"/>
              <a:ext cx="844363" cy="641234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23" name="Shape 23"/>
            <xdr:cNvSpPr txBox="1"/>
          </xdr:nvSpPr>
          <xdr:spPr>
            <a:xfrm>
              <a:off x="10682805" y="7632057"/>
              <a:ext cx="1027804" cy="641234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24" name="Shape 24"/>
            <xdr:cNvSpPr txBox="1"/>
          </xdr:nvSpPr>
          <xdr:spPr>
            <a:xfrm>
              <a:off x="9971415" y="9283861"/>
              <a:ext cx="1026580" cy="641234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25" name="Shape 25"/>
            <xdr:cNvSpPr txBox="1"/>
          </xdr:nvSpPr>
          <xdr:spPr>
            <a:xfrm>
              <a:off x="12188050" y="9537059"/>
              <a:ext cx="948967" cy="45989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26" name="Shape 26"/>
            <xdr:cNvSpPr txBox="1"/>
          </xdr:nvSpPr>
          <xdr:spPr>
            <a:xfrm>
              <a:off x="8273232" y="6402247"/>
              <a:ext cx="659025" cy="641234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cxnSp>
          <xdr:nvCxnSpPr>
            <xdr:cNvPr id="27" name="Shape 27"/>
            <xdr:cNvCxnSpPr/>
          </xdr:nvCxnSpPr>
          <xdr:spPr>
            <a:xfrm>
              <a:off x="8861868" y="6703671"/>
              <a:ext cx="1302152" cy="12057"/>
            </a:xfrm>
            <a:prstGeom prst="straightConnector1">
              <a:avLst/>
            </a:prstGeom>
            <a:noFill/>
            <a:ln cap="flat" cmpd="sng" w="12700">
              <a:solidFill>
                <a:schemeClr val="accent1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sp>
          <xdr:nvSpPr>
            <xdr:cNvPr id="28" name="Shape 28"/>
            <xdr:cNvSpPr txBox="1"/>
          </xdr:nvSpPr>
          <xdr:spPr>
            <a:xfrm>
              <a:off x="12609716" y="3255380"/>
              <a:ext cx="1441998" cy="641234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cxnSp>
          <xdr:nvCxnSpPr>
            <xdr:cNvPr id="29" name="Shape 29"/>
            <xdr:cNvCxnSpPr/>
          </xdr:nvCxnSpPr>
          <xdr:spPr>
            <a:xfrm flipH="1" rot="10800000">
              <a:off x="12129303" y="3580918"/>
              <a:ext cx="409938" cy="602848"/>
            </a:xfrm>
            <a:prstGeom prst="straightConnector1">
              <a:avLst/>
            </a:prstGeom>
            <a:noFill/>
            <a:ln cap="flat" cmpd="sng" w="12700">
              <a:solidFill>
                <a:schemeClr val="accent1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sp>
          <xdr:nvSpPr>
            <xdr:cNvPr id="30" name="Shape 30"/>
            <xdr:cNvSpPr txBox="1"/>
          </xdr:nvSpPr>
          <xdr:spPr>
            <a:xfrm>
              <a:off x="12247344" y="8343418"/>
              <a:ext cx="591758" cy="641234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</xdr:grpSp>
    </xdr:grpSp>
    <xdr:clientData fLocksWithSheet="0"/>
  </xdr:oneCellAnchor>
  <xdr:oneCellAnchor>
    <xdr:from>
      <xdr:col>7</xdr:col>
      <xdr:colOff>9525</xdr:colOff>
      <xdr:row>11</xdr:row>
      <xdr:rowOff>0</xdr:rowOff>
    </xdr:from>
    <xdr:ext cx="7305675" cy="9620250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38100</xdr:colOff>
      <xdr:row>5</xdr:row>
      <xdr:rowOff>47625</xdr:rowOff>
    </xdr:from>
    <xdr:ext cx="495300" cy="6477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10</xdr:row>
      <xdr:rowOff>190500</xdr:rowOff>
    </xdr:from>
    <xdr:ext cx="7248525" cy="94678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28575</xdr:colOff>
      <xdr:row>40</xdr:row>
      <xdr:rowOff>28575</xdr:rowOff>
    </xdr:from>
    <xdr:ext cx="4324350" cy="323850"/>
    <xdr:sp>
      <xdr:nvSpPr>
        <xdr:cNvPr id="31" name="Shape 31"/>
        <xdr:cNvSpPr/>
      </xdr:nvSpPr>
      <xdr:spPr>
        <a:xfrm>
          <a:off x="3188588" y="3622838"/>
          <a:ext cx="4314825" cy="314325"/>
        </a:xfrm>
        <a:prstGeom prst="rect">
          <a:avLst/>
        </a:prstGeom>
        <a:gradFill>
          <a:gsLst>
            <a:gs pos="0">
              <a:srgbClr val="FFFFFF">
                <a:alpha val="0"/>
              </a:srgbClr>
            </a:gs>
            <a:gs pos="23000">
              <a:srgbClr val="D6D6D6">
                <a:alpha val="64705"/>
              </a:srgbClr>
            </a:gs>
            <a:gs pos="100000">
              <a:srgbClr val="A5A5A5"/>
            </a:gs>
          </a:gsLst>
          <a:lin ang="0" scaled="0"/>
        </a:gradFill>
        <a:ln>
          <a:noFill/>
        </a:ln>
      </xdr:spPr>
      <xdr:txBody>
        <a:bodyPr anchorCtr="0" anchor="ctr" bIns="0" lIns="72000" spcFirstLastPara="1" rIns="72000" wrap="square" tIns="0">
          <a:noAutofit/>
        </a:bodyPr>
        <a:lstStyle/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b="1"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Performance Change</a:t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9525</xdr:rowOff>
    </xdr:from>
    <xdr:ext cx="5514975" cy="342900"/>
    <xdr:grpSp>
      <xdr:nvGrpSpPr>
        <xdr:cNvPr id="2" name="Shape 2"/>
        <xdr:cNvGrpSpPr/>
      </xdr:nvGrpSpPr>
      <xdr:grpSpPr>
        <a:xfrm>
          <a:off x="2588513" y="3608550"/>
          <a:ext cx="5514960" cy="342900"/>
          <a:chOff x="2588513" y="3608550"/>
          <a:chExt cx="5514960" cy="342900"/>
        </a:xfrm>
      </xdr:grpSpPr>
      <xdr:grpSp>
        <xdr:nvGrpSpPr>
          <xdr:cNvPr id="32" name="Shape 32"/>
          <xdr:cNvGrpSpPr/>
        </xdr:nvGrpSpPr>
        <xdr:grpSpPr>
          <a:xfrm>
            <a:off x="2588513" y="3608550"/>
            <a:ext cx="5514960" cy="342900"/>
            <a:chOff x="238125" y="217712"/>
            <a:chExt cx="5272750" cy="336674"/>
          </a:xfrm>
        </xdr:grpSpPr>
        <xdr:sp>
          <xdr:nvSpPr>
            <xdr:cNvPr id="13" name="Shape 13"/>
            <xdr:cNvSpPr/>
          </xdr:nvSpPr>
          <xdr:spPr>
            <a:xfrm>
              <a:off x="238125" y="217712"/>
              <a:ext cx="5272750" cy="336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33" name="Shape 33"/>
            <xdr:cNvSpPr/>
          </xdr:nvSpPr>
          <xdr:spPr>
            <a:xfrm>
              <a:off x="2897413" y="226786"/>
              <a:ext cx="1694997" cy="32760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ffectLst>
              <a:outerShdw blurRad="63500" sx="101000" rotWithShape="0" algn="ctr" sy="101000">
                <a:srgbClr val="000000">
                  <a:alpha val="40000"/>
                </a:srgbClr>
              </a:outerShdw>
            </a:effectLst>
          </xdr:spPr>
          <xdr:txBody>
            <a:bodyPr anchorCtr="0" anchor="ctr" bIns="36000" lIns="36000" spcFirstLastPara="1" rIns="36000" wrap="square" tIns="360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FOCUS</a:t>
              </a: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YEAR</a:t>
              </a:r>
              <a:endParaRPr b="1" sz="900">
                <a:solidFill>
                  <a:schemeClr val="lt1"/>
                </a:solidFill>
              </a:endParaRPr>
            </a:p>
          </xdr:txBody>
        </xdr:sp>
        <xdr:sp>
          <xdr:nvSpPr>
            <xdr:cNvPr id="34" name="Shape 34"/>
            <xdr:cNvSpPr/>
          </xdr:nvSpPr>
          <xdr:spPr>
            <a:xfrm>
              <a:off x="238125" y="221342"/>
              <a:ext cx="1695600" cy="327660"/>
            </a:xfrm>
            <a:prstGeom prst="rect">
              <a:avLst/>
            </a:prstGeom>
            <a:solidFill>
              <a:schemeClr val="dk2"/>
            </a:solidFill>
            <a:ln>
              <a:noFill/>
            </a:ln>
            <a:effectLst>
              <a:outerShdw blurRad="63500" sx="101000" rotWithShape="0" algn="ctr" sy="101000">
                <a:srgbClr val="000000">
                  <a:alpha val="40000"/>
                </a:srgbClr>
              </a:outerShdw>
            </a:effectLst>
          </xdr:spPr>
          <xdr:txBody>
            <a:bodyPr anchorCtr="0" anchor="ctr" bIns="0" lIns="0" spcFirstLastPara="1" rIns="0" wrap="square" tIns="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COMPARISON YEAR</a:t>
              </a:r>
              <a:endParaRPr b="1" sz="900">
                <a:solidFill>
                  <a:schemeClr val="lt1"/>
                </a:solidFill>
              </a:endParaRPr>
            </a:p>
          </xdr:txBody>
        </xdr:sp>
      </xdr:grpSp>
    </xdr:grpSp>
    <xdr:clientData fLocksWithSheet="0"/>
  </xdr:oneCellAnchor>
  <xdr:oneCellAnchor>
    <xdr:from>
      <xdr:col>6</xdr:col>
      <xdr:colOff>19050</xdr:colOff>
      <xdr:row>11</xdr:row>
      <xdr:rowOff>9525</xdr:rowOff>
    </xdr:from>
    <xdr:ext cx="3276600" cy="457200"/>
    <xdr:sp>
      <xdr:nvSpPr>
        <xdr:cNvPr id="35" name="Shape 35"/>
        <xdr:cNvSpPr/>
      </xdr:nvSpPr>
      <xdr:spPr>
        <a:xfrm>
          <a:off x="3712463" y="3560925"/>
          <a:ext cx="3267075" cy="438150"/>
        </a:xfrm>
        <a:prstGeom prst="round2DiagRect">
          <a:avLst>
            <a:gd fmla="val 16667" name="adj1"/>
            <a:gd fmla="val 0" name="adj2"/>
          </a:avLst>
        </a:prstGeom>
        <a:solidFill>
          <a:srgbClr val="00B050"/>
        </a:solidFill>
        <a:ln cap="flat" cmpd="sng" w="12700">
          <a:solidFill>
            <a:srgbClr val="42719B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200025</xdr:colOff>
      <xdr:row>14</xdr:row>
      <xdr:rowOff>0</xdr:rowOff>
    </xdr:from>
    <xdr:ext cx="5715000" cy="7362825"/>
    <xdr:grpSp>
      <xdr:nvGrpSpPr>
        <xdr:cNvPr id="2" name="Shape 2"/>
        <xdr:cNvGrpSpPr/>
      </xdr:nvGrpSpPr>
      <xdr:grpSpPr>
        <a:xfrm>
          <a:off x="2488500" y="98588"/>
          <a:ext cx="5715000" cy="7362824"/>
          <a:chOff x="2488500" y="98588"/>
          <a:chExt cx="5715000" cy="7362824"/>
        </a:xfrm>
      </xdr:grpSpPr>
      <xdr:grpSp>
        <xdr:nvGrpSpPr>
          <xdr:cNvPr id="36" name="Shape 36"/>
          <xdr:cNvGrpSpPr/>
        </xdr:nvGrpSpPr>
        <xdr:grpSpPr>
          <a:xfrm>
            <a:off x="2488500" y="98588"/>
            <a:ext cx="5715000" cy="7362824"/>
            <a:chOff x="8319888" y="3255380"/>
            <a:chExt cx="5731550" cy="6720351"/>
          </a:xfrm>
        </xdr:grpSpPr>
        <xdr:sp>
          <xdr:nvSpPr>
            <xdr:cNvPr id="13" name="Shape 13"/>
            <xdr:cNvSpPr/>
          </xdr:nvSpPr>
          <xdr:spPr>
            <a:xfrm>
              <a:off x="8319888" y="3255380"/>
              <a:ext cx="5731550" cy="67203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37" name="Shape 37"/>
            <xdr:cNvSpPr txBox="1"/>
          </xdr:nvSpPr>
          <xdr:spPr>
            <a:xfrm>
              <a:off x="9505155" y="3737657"/>
              <a:ext cx="1183124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38" name="Shape 38"/>
            <xdr:cNvSpPr txBox="1"/>
          </xdr:nvSpPr>
          <xdr:spPr>
            <a:xfrm>
              <a:off x="10137397" y="5401519"/>
              <a:ext cx="900575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39" name="Shape 39"/>
            <xdr:cNvSpPr txBox="1"/>
          </xdr:nvSpPr>
          <xdr:spPr>
            <a:xfrm>
              <a:off x="12631831" y="6197278"/>
              <a:ext cx="844041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40" name="Shape 40"/>
            <xdr:cNvSpPr txBox="1"/>
          </xdr:nvSpPr>
          <xdr:spPr>
            <a:xfrm>
              <a:off x="10683002" y="7632057"/>
              <a:ext cx="1027410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41" name="Shape 41"/>
            <xdr:cNvSpPr txBox="1"/>
          </xdr:nvSpPr>
          <xdr:spPr>
            <a:xfrm>
              <a:off x="9971612" y="9283861"/>
              <a:ext cx="1026187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42" name="Shape 42"/>
            <xdr:cNvSpPr txBox="1"/>
          </xdr:nvSpPr>
          <xdr:spPr>
            <a:xfrm>
              <a:off x="11709966" y="9537058"/>
              <a:ext cx="1905137" cy="438673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43" name="Shape 43"/>
            <xdr:cNvSpPr txBox="1"/>
          </xdr:nvSpPr>
          <xdr:spPr>
            <a:xfrm>
              <a:off x="8319888" y="6402247"/>
              <a:ext cx="565712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cxnSp>
          <xdr:nvCxnSpPr>
            <xdr:cNvPr id="44" name="Shape 44"/>
            <xdr:cNvCxnSpPr/>
          </xdr:nvCxnSpPr>
          <xdr:spPr>
            <a:xfrm>
              <a:off x="8861868" y="6703671"/>
              <a:ext cx="1302152" cy="12057"/>
            </a:xfrm>
            <a:prstGeom prst="straightConnector1">
              <a:avLst/>
            </a:prstGeom>
            <a:noFill/>
            <a:ln cap="flat" cmpd="sng" w="12700">
              <a:solidFill>
                <a:schemeClr val="accent1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sp>
          <xdr:nvSpPr>
            <xdr:cNvPr id="45" name="Shape 45"/>
            <xdr:cNvSpPr txBox="1"/>
          </xdr:nvSpPr>
          <xdr:spPr>
            <a:xfrm>
              <a:off x="12609993" y="3255380"/>
              <a:ext cx="1441445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cxnSp>
          <xdr:nvCxnSpPr>
            <xdr:cNvPr id="46" name="Shape 46"/>
            <xdr:cNvCxnSpPr/>
          </xdr:nvCxnSpPr>
          <xdr:spPr>
            <a:xfrm flipH="1" rot="10800000">
              <a:off x="12129303" y="3580918"/>
              <a:ext cx="409938" cy="602848"/>
            </a:xfrm>
            <a:prstGeom prst="straightConnector1">
              <a:avLst/>
            </a:prstGeom>
            <a:noFill/>
            <a:ln cap="flat" cmpd="sng" w="12700">
              <a:solidFill>
                <a:schemeClr val="accent1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sp>
          <xdr:nvSpPr>
            <xdr:cNvPr id="47" name="Shape 47"/>
            <xdr:cNvSpPr txBox="1"/>
          </xdr:nvSpPr>
          <xdr:spPr>
            <a:xfrm>
              <a:off x="12247456" y="8343418"/>
              <a:ext cx="591531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</xdr:grpSp>
    </xdr:grpSp>
    <xdr:clientData fLocksWithSheet="0"/>
  </xdr:oneCellAnchor>
  <xdr:oneCellAnchor>
    <xdr:from>
      <xdr:col>7</xdr:col>
      <xdr:colOff>19050</xdr:colOff>
      <xdr:row>48</xdr:row>
      <xdr:rowOff>180975</xdr:rowOff>
    </xdr:from>
    <xdr:ext cx="2152650" cy="733425"/>
    <xdr:sp>
      <xdr:nvSpPr>
        <xdr:cNvPr id="48" name="Shape 48"/>
        <xdr:cNvSpPr/>
      </xdr:nvSpPr>
      <xdr:spPr>
        <a:xfrm>
          <a:off x="4274438" y="3418050"/>
          <a:ext cx="2143125" cy="723900"/>
        </a:xfrm>
        <a:prstGeom prst="rect">
          <a:avLst/>
        </a:prstGeom>
        <a:solidFill>
          <a:srgbClr val="E1EFD8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 cap="small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7</xdr:col>
      <xdr:colOff>19050</xdr:colOff>
      <xdr:row>52</xdr:row>
      <xdr:rowOff>152400</xdr:rowOff>
    </xdr:from>
    <xdr:ext cx="2152650" cy="733425"/>
    <xdr:sp>
      <xdr:nvSpPr>
        <xdr:cNvPr id="49" name="Shape 49"/>
        <xdr:cNvSpPr/>
      </xdr:nvSpPr>
      <xdr:spPr>
        <a:xfrm>
          <a:off x="4274438" y="3418050"/>
          <a:ext cx="2143125" cy="723900"/>
        </a:xfrm>
        <a:prstGeom prst="rect">
          <a:avLst/>
        </a:prstGeom>
        <a:solidFill>
          <a:srgbClr val="E1EFD8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 cap="small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7</xdr:col>
      <xdr:colOff>9525</xdr:colOff>
      <xdr:row>11</xdr:row>
      <xdr:rowOff>0</xdr:rowOff>
    </xdr:from>
    <xdr:ext cx="7267575" cy="96297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66675</xdr:colOff>
      <xdr:row>5</xdr:row>
      <xdr:rowOff>85725</xdr:rowOff>
    </xdr:from>
    <xdr:ext cx="495300" cy="6477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11</xdr:row>
      <xdr:rowOff>0</xdr:rowOff>
    </xdr:from>
    <xdr:ext cx="7210425" cy="9467850"/>
    <xdr:pic>
      <xdr:nvPicPr>
        <xdr:cNvPr id="0" name="image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28575</xdr:colOff>
      <xdr:row>40</xdr:row>
      <xdr:rowOff>28575</xdr:rowOff>
    </xdr:from>
    <xdr:ext cx="4324350" cy="323850"/>
    <xdr:sp>
      <xdr:nvSpPr>
        <xdr:cNvPr id="50" name="Shape 50"/>
        <xdr:cNvSpPr/>
      </xdr:nvSpPr>
      <xdr:spPr>
        <a:xfrm>
          <a:off x="3188588" y="3622838"/>
          <a:ext cx="4314825" cy="314325"/>
        </a:xfrm>
        <a:prstGeom prst="rect">
          <a:avLst/>
        </a:prstGeom>
        <a:gradFill>
          <a:gsLst>
            <a:gs pos="0">
              <a:srgbClr val="FFFFFF">
                <a:alpha val="0"/>
              </a:srgbClr>
            </a:gs>
            <a:gs pos="23000">
              <a:srgbClr val="D6D6D6">
                <a:alpha val="64705"/>
              </a:srgbClr>
            </a:gs>
            <a:gs pos="100000">
              <a:srgbClr val="A5A5A5"/>
            </a:gs>
          </a:gsLst>
          <a:lin ang="0" scaled="0"/>
        </a:gradFill>
        <a:ln>
          <a:noFill/>
        </a:ln>
      </xdr:spPr>
      <xdr:txBody>
        <a:bodyPr anchorCtr="0" anchor="ctr" bIns="0" lIns="72000" spcFirstLastPara="1" rIns="72000" wrap="square" tIns="0">
          <a:noAutofit/>
        </a:bodyPr>
        <a:lstStyle/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b="1"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Performance Change</a:t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9525</xdr:rowOff>
    </xdr:from>
    <xdr:ext cx="5514975" cy="342900"/>
    <xdr:grpSp>
      <xdr:nvGrpSpPr>
        <xdr:cNvPr id="2" name="Shape 2"/>
        <xdr:cNvGrpSpPr/>
      </xdr:nvGrpSpPr>
      <xdr:grpSpPr>
        <a:xfrm>
          <a:off x="2588513" y="3608550"/>
          <a:ext cx="5514960" cy="342900"/>
          <a:chOff x="2588513" y="3608550"/>
          <a:chExt cx="5514960" cy="342900"/>
        </a:xfrm>
      </xdr:grpSpPr>
      <xdr:grpSp>
        <xdr:nvGrpSpPr>
          <xdr:cNvPr id="51" name="Shape 51"/>
          <xdr:cNvGrpSpPr/>
        </xdr:nvGrpSpPr>
        <xdr:grpSpPr>
          <a:xfrm>
            <a:off x="2588513" y="3608550"/>
            <a:ext cx="5514960" cy="342900"/>
            <a:chOff x="238125" y="217712"/>
            <a:chExt cx="5272750" cy="336674"/>
          </a:xfrm>
        </xdr:grpSpPr>
        <xdr:sp>
          <xdr:nvSpPr>
            <xdr:cNvPr id="13" name="Shape 13"/>
            <xdr:cNvSpPr/>
          </xdr:nvSpPr>
          <xdr:spPr>
            <a:xfrm>
              <a:off x="238125" y="217712"/>
              <a:ext cx="5272750" cy="336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52" name="Shape 52"/>
            <xdr:cNvSpPr/>
          </xdr:nvSpPr>
          <xdr:spPr>
            <a:xfrm>
              <a:off x="2897413" y="226786"/>
              <a:ext cx="1694997" cy="32760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ffectLst>
              <a:outerShdw blurRad="63500" sx="101000" rotWithShape="0" algn="ctr" sy="101000">
                <a:srgbClr val="000000">
                  <a:alpha val="40000"/>
                </a:srgbClr>
              </a:outerShdw>
            </a:effectLst>
          </xdr:spPr>
          <xdr:txBody>
            <a:bodyPr anchorCtr="0" anchor="ctr" bIns="36000" lIns="36000" spcFirstLastPara="1" rIns="36000" wrap="square" tIns="360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FOCUS YEAR</a:t>
              </a:r>
              <a:endParaRPr b="1" sz="900">
                <a:solidFill>
                  <a:schemeClr val="lt1"/>
                </a:solidFill>
              </a:endParaRPr>
            </a:p>
          </xdr:txBody>
        </xdr:sp>
        <xdr:sp>
          <xdr:nvSpPr>
            <xdr:cNvPr id="53" name="Shape 53"/>
            <xdr:cNvSpPr/>
          </xdr:nvSpPr>
          <xdr:spPr>
            <a:xfrm>
              <a:off x="238125" y="221342"/>
              <a:ext cx="1695600" cy="327660"/>
            </a:xfrm>
            <a:prstGeom prst="rect">
              <a:avLst/>
            </a:prstGeom>
            <a:solidFill>
              <a:schemeClr val="dk2"/>
            </a:solidFill>
            <a:ln>
              <a:noFill/>
            </a:ln>
            <a:effectLst>
              <a:outerShdw blurRad="63500" sx="101000" rotWithShape="0" algn="ctr" sy="101000">
                <a:srgbClr val="000000">
                  <a:alpha val="40000"/>
                </a:srgbClr>
              </a:outerShdw>
            </a:effectLst>
          </xdr:spPr>
          <xdr:txBody>
            <a:bodyPr anchorCtr="0" anchor="ctr" bIns="0" lIns="0" spcFirstLastPara="1" rIns="0" wrap="square" tIns="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COMPARISON </a:t>
              </a: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YEAR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6</xdr:col>
      <xdr:colOff>19050</xdr:colOff>
      <xdr:row>11</xdr:row>
      <xdr:rowOff>47625</xdr:rowOff>
    </xdr:from>
    <xdr:ext cx="3276600" cy="457200"/>
    <xdr:sp>
      <xdr:nvSpPr>
        <xdr:cNvPr id="54" name="Shape 54"/>
        <xdr:cNvSpPr/>
      </xdr:nvSpPr>
      <xdr:spPr>
        <a:xfrm>
          <a:off x="3712463" y="3560925"/>
          <a:ext cx="3267075" cy="438150"/>
        </a:xfrm>
        <a:prstGeom prst="round2DiagRect">
          <a:avLst>
            <a:gd fmla="val 16667" name="adj1"/>
            <a:gd fmla="val 0" name="adj2"/>
          </a:avLst>
        </a:prstGeom>
        <a:solidFill>
          <a:srgbClr val="FF0000"/>
        </a:solidFill>
        <a:ln cap="flat" cmpd="sng" w="12700">
          <a:solidFill>
            <a:srgbClr val="42719B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228600</xdr:colOff>
      <xdr:row>14</xdr:row>
      <xdr:rowOff>28575</xdr:rowOff>
    </xdr:from>
    <xdr:ext cx="5695950" cy="7362825"/>
    <xdr:grpSp>
      <xdr:nvGrpSpPr>
        <xdr:cNvPr id="2" name="Shape 2"/>
        <xdr:cNvGrpSpPr/>
      </xdr:nvGrpSpPr>
      <xdr:grpSpPr>
        <a:xfrm>
          <a:off x="2498025" y="98588"/>
          <a:ext cx="5695950" cy="7362824"/>
          <a:chOff x="2498025" y="98588"/>
          <a:chExt cx="5695950" cy="7362824"/>
        </a:xfrm>
      </xdr:grpSpPr>
      <xdr:grpSp>
        <xdr:nvGrpSpPr>
          <xdr:cNvPr id="55" name="Shape 55"/>
          <xdr:cNvGrpSpPr/>
        </xdr:nvGrpSpPr>
        <xdr:grpSpPr>
          <a:xfrm>
            <a:off x="2498025" y="98588"/>
            <a:ext cx="5695950" cy="7362824"/>
            <a:chOff x="8319888" y="3255380"/>
            <a:chExt cx="5731550" cy="6720351"/>
          </a:xfrm>
        </xdr:grpSpPr>
        <xdr:sp>
          <xdr:nvSpPr>
            <xdr:cNvPr id="13" name="Shape 13"/>
            <xdr:cNvSpPr/>
          </xdr:nvSpPr>
          <xdr:spPr>
            <a:xfrm>
              <a:off x="8319888" y="3255380"/>
              <a:ext cx="5731550" cy="67203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56" name="Shape 56"/>
            <xdr:cNvSpPr txBox="1"/>
          </xdr:nvSpPr>
          <xdr:spPr>
            <a:xfrm>
              <a:off x="9505155" y="3737657"/>
              <a:ext cx="1183124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57" name="Shape 57"/>
            <xdr:cNvSpPr txBox="1"/>
          </xdr:nvSpPr>
          <xdr:spPr>
            <a:xfrm>
              <a:off x="10137397" y="5401519"/>
              <a:ext cx="900575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58" name="Shape 58"/>
            <xdr:cNvSpPr txBox="1"/>
          </xdr:nvSpPr>
          <xdr:spPr>
            <a:xfrm>
              <a:off x="12631831" y="6197278"/>
              <a:ext cx="844041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59" name="Shape 59"/>
            <xdr:cNvSpPr txBox="1"/>
          </xdr:nvSpPr>
          <xdr:spPr>
            <a:xfrm>
              <a:off x="10683002" y="7632057"/>
              <a:ext cx="1027410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60" name="Shape 60"/>
            <xdr:cNvSpPr txBox="1"/>
          </xdr:nvSpPr>
          <xdr:spPr>
            <a:xfrm>
              <a:off x="9971612" y="9283861"/>
              <a:ext cx="1026187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61" name="Shape 61"/>
            <xdr:cNvSpPr txBox="1"/>
          </xdr:nvSpPr>
          <xdr:spPr>
            <a:xfrm>
              <a:off x="11709966" y="9537058"/>
              <a:ext cx="1905137" cy="438673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62" name="Shape 62"/>
            <xdr:cNvSpPr txBox="1"/>
          </xdr:nvSpPr>
          <xdr:spPr>
            <a:xfrm>
              <a:off x="8319888" y="6402247"/>
              <a:ext cx="565712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cxnSp>
          <xdr:nvCxnSpPr>
            <xdr:cNvPr id="63" name="Shape 63"/>
            <xdr:cNvCxnSpPr/>
          </xdr:nvCxnSpPr>
          <xdr:spPr>
            <a:xfrm>
              <a:off x="8861868" y="6703671"/>
              <a:ext cx="1302152" cy="12057"/>
            </a:xfrm>
            <a:prstGeom prst="straightConnector1">
              <a:avLst/>
            </a:prstGeom>
            <a:noFill/>
            <a:ln cap="flat" cmpd="sng" w="12700">
              <a:solidFill>
                <a:schemeClr val="accent1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sp>
          <xdr:nvSpPr>
            <xdr:cNvPr id="64" name="Shape 64"/>
            <xdr:cNvSpPr txBox="1"/>
          </xdr:nvSpPr>
          <xdr:spPr>
            <a:xfrm>
              <a:off x="12609993" y="3255380"/>
              <a:ext cx="1441445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cxnSp>
          <xdr:nvCxnSpPr>
            <xdr:cNvPr id="65" name="Shape 65"/>
            <xdr:cNvCxnSpPr/>
          </xdr:nvCxnSpPr>
          <xdr:spPr>
            <a:xfrm flipH="1" rot="10800000">
              <a:off x="12129303" y="3580918"/>
              <a:ext cx="409938" cy="602848"/>
            </a:xfrm>
            <a:prstGeom prst="straightConnector1">
              <a:avLst/>
            </a:prstGeom>
            <a:noFill/>
            <a:ln cap="flat" cmpd="sng" w="12700">
              <a:solidFill>
                <a:schemeClr val="accent1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sp>
          <xdr:nvSpPr>
            <xdr:cNvPr id="66" name="Shape 66"/>
            <xdr:cNvSpPr txBox="1"/>
          </xdr:nvSpPr>
          <xdr:spPr>
            <a:xfrm>
              <a:off x="12247456" y="8343418"/>
              <a:ext cx="591531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</xdr:grpSp>
    </xdr:grpSp>
    <xdr:clientData fLocksWithSheet="0"/>
  </xdr:oneCellAnchor>
  <xdr:oneCellAnchor>
    <xdr:from>
      <xdr:col>7</xdr:col>
      <xdr:colOff>38100</xdr:colOff>
      <xdr:row>49</xdr:row>
      <xdr:rowOff>0</xdr:rowOff>
    </xdr:from>
    <xdr:ext cx="2152650" cy="733425"/>
    <xdr:sp>
      <xdr:nvSpPr>
        <xdr:cNvPr id="67" name="Shape 67"/>
        <xdr:cNvSpPr/>
      </xdr:nvSpPr>
      <xdr:spPr>
        <a:xfrm>
          <a:off x="4274438" y="3418050"/>
          <a:ext cx="2143125" cy="723900"/>
        </a:xfrm>
        <a:prstGeom prst="rect">
          <a:avLst/>
        </a:prstGeom>
        <a:solidFill>
          <a:srgbClr val="FFC1C1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 cap="small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7</xdr:col>
      <xdr:colOff>28575</xdr:colOff>
      <xdr:row>52</xdr:row>
      <xdr:rowOff>171450</xdr:rowOff>
    </xdr:from>
    <xdr:ext cx="2152650" cy="733425"/>
    <xdr:sp>
      <xdr:nvSpPr>
        <xdr:cNvPr id="68" name="Shape 68"/>
        <xdr:cNvSpPr/>
      </xdr:nvSpPr>
      <xdr:spPr>
        <a:xfrm>
          <a:off x="4274438" y="3418050"/>
          <a:ext cx="2143125" cy="723900"/>
        </a:xfrm>
        <a:prstGeom prst="rect">
          <a:avLst/>
        </a:prstGeom>
        <a:solidFill>
          <a:srgbClr val="FFC1C1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 cap="small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7</xdr:col>
      <xdr:colOff>9525</xdr:colOff>
      <xdr:row>11</xdr:row>
      <xdr:rowOff>0</xdr:rowOff>
    </xdr:from>
    <xdr:ext cx="7267575" cy="9620250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38100</xdr:colOff>
      <xdr:row>5</xdr:row>
      <xdr:rowOff>47625</xdr:rowOff>
    </xdr:from>
    <xdr:ext cx="495300" cy="6477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11</xdr:row>
      <xdr:rowOff>0</xdr:rowOff>
    </xdr:from>
    <xdr:ext cx="7210425" cy="9458325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28575</xdr:colOff>
      <xdr:row>40</xdr:row>
      <xdr:rowOff>28575</xdr:rowOff>
    </xdr:from>
    <xdr:ext cx="4324350" cy="323850"/>
    <xdr:sp>
      <xdr:nvSpPr>
        <xdr:cNvPr id="69" name="Shape 69"/>
        <xdr:cNvSpPr/>
      </xdr:nvSpPr>
      <xdr:spPr>
        <a:xfrm>
          <a:off x="3188588" y="3622838"/>
          <a:ext cx="4314825" cy="314325"/>
        </a:xfrm>
        <a:prstGeom prst="rect">
          <a:avLst/>
        </a:prstGeom>
        <a:gradFill>
          <a:gsLst>
            <a:gs pos="0">
              <a:srgbClr val="FFFFFF">
                <a:alpha val="0"/>
              </a:srgbClr>
            </a:gs>
            <a:gs pos="23000">
              <a:srgbClr val="D6D6D6">
                <a:alpha val="64705"/>
              </a:srgbClr>
            </a:gs>
            <a:gs pos="100000">
              <a:srgbClr val="A5A5A5"/>
            </a:gs>
          </a:gsLst>
          <a:lin ang="0" scaled="0"/>
        </a:gradFill>
        <a:ln>
          <a:noFill/>
        </a:ln>
      </xdr:spPr>
      <xdr:txBody>
        <a:bodyPr anchorCtr="0" anchor="ctr" bIns="0" lIns="72000" spcFirstLastPara="1" rIns="72000" wrap="square" tIns="0">
          <a:noAutofit/>
        </a:bodyPr>
        <a:lstStyle/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b="1"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Performance Change</a:t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9525</xdr:rowOff>
    </xdr:from>
    <xdr:ext cx="5514975" cy="342900"/>
    <xdr:grpSp>
      <xdr:nvGrpSpPr>
        <xdr:cNvPr id="2" name="Shape 2"/>
        <xdr:cNvGrpSpPr/>
      </xdr:nvGrpSpPr>
      <xdr:grpSpPr>
        <a:xfrm>
          <a:off x="2588513" y="3608550"/>
          <a:ext cx="5514960" cy="342900"/>
          <a:chOff x="2588513" y="3608550"/>
          <a:chExt cx="5514960" cy="342900"/>
        </a:xfrm>
      </xdr:grpSpPr>
      <xdr:grpSp>
        <xdr:nvGrpSpPr>
          <xdr:cNvPr id="70" name="Shape 70"/>
          <xdr:cNvGrpSpPr/>
        </xdr:nvGrpSpPr>
        <xdr:grpSpPr>
          <a:xfrm>
            <a:off x="2588513" y="3608550"/>
            <a:ext cx="5514960" cy="342900"/>
            <a:chOff x="238125" y="217712"/>
            <a:chExt cx="5272750" cy="336674"/>
          </a:xfrm>
        </xdr:grpSpPr>
        <xdr:sp>
          <xdr:nvSpPr>
            <xdr:cNvPr id="13" name="Shape 13"/>
            <xdr:cNvSpPr/>
          </xdr:nvSpPr>
          <xdr:spPr>
            <a:xfrm>
              <a:off x="238125" y="217712"/>
              <a:ext cx="5272750" cy="336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71" name="Shape 71"/>
            <xdr:cNvSpPr/>
          </xdr:nvSpPr>
          <xdr:spPr>
            <a:xfrm>
              <a:off x="2897413" y="226786"/>
              <a:ext cx="1694997" cy="32760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ffectLst>
              <a:outerShdw blurRad="63500" sx="101000" rotWithShape="0" algn="ctr" sy="101000">
                <a:srgbClr val="000000">
                  <a:alpha val="40000"/>
                </a:srgbClr>
              </a:outerShdw>
            </a:effectLst>
          </xdr:spPr>
          <xdr:txBody>
            <a:bodyPr anchorCtr="0" anchor="ctr" bIns="36000" lIns="36000" spcFirstLastPara="1" rIns="36000" wrap="square" tIns="360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FOCUS YEAR</a:t>
              </a:r>
              <a:endParaRPr b="1" sz="900">
                <a:solidFill>
                  <a:schemeClr val="lt1"/>
                </a:solidFill>
              </a:endParaRPr>
            </a:p>
          </xdr:txBody>
        </xdr:sp>
        <xdr:sp>
          <xdr:nvSpPr>
            <xdr:cNvPr id="72" name="Shape 72"/>
            <xdr:cNvSpPr/>
          </xdr:nvSpPr>
          <xdr:spPr>
            <a:xfrm>
              <a:off x="238125" y="221342"/>
              <a:ext cx="1695600" cy="327660"/>
            </a:xfrm>
            <a:prstGeom prst="rect">
              <a:avLst/>
            </a:prstGeom>
            <a:solidFill>
              <a:schemeClr val="dk2"/>
            </a:solidFill>
            <a:ln>
              <a:noFill/>
            </a:ln>
            <a:effectLst>
              <a:outerShdw blurRad="63500" sx="101000" rotWithShape="0" algn="ctr" sy="101000">
                <a:srgbClr val="000000">
                  <a:alpha val="40000"/>
                </a:srgbClr>
              </a:outerShdw>
            </a:effectLst>
          </xdr:spPr>
          <xdr:txBody>
            <a:bodyPr anchorCtr="0" anchor="ctr" bIns="0" lIns="0" spcFirstLastPara="1" rIns="0" wrap="square" tIns="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COMPARISON </a:t>
              </a: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YEAR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6</xdr:col>
      <xdr:colOff>19050</xdr:colOff>
      <xdr:row>11</xdr:row>
      <xdr:rowOff>47625</xdr:rowOff>
    </xdr:from>
    <xdr:ext cx="3276600" cy="457200"/>
    <xdr:sp>
      <xdr:nvSpPr>
        <xdr:cNvPr id="73" name="Shape 73"/>
        <xdr:cNvSpPr/>
      </xdr:nvSpPr>
      <xdr:spPr>
        <a:xfrm>
          <a:off x="3712463" y="3560925"/>
          <a:ext cx="3267075" cy="438150"/>
        </a:xfrm>
        <a:prstGeom prst="round2DiagRect">
          <a:avLst>
            <a:gd fmla="val 16667" name="adj1"/>
            <a:gd fmla="val 0" name="adj2"/>
          </a:avLst>
        </a:prstGeom>
        <a:solidFill>
          <a:srgbClr val="FFF2CC"/>
        </a:solidFill>
        <a:ln cap="flat" cmpd="sng" w="12700">
          <a:solidFill>
            <a:srgbClr val="42719B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>
            <a:solidFill>
              <a:srgbClr val="000000"/>
            </a:solidFill>
          </a:endParaRPr>
        </a:p>
      </xdr:txBody>
    </xdr:sp>
    <xdr:clientData fLocksWithSheet="0"/>
  </xdr:oneCellAnchor>
  <xdr:oneCellAnchor>
    <xdr:from>
      <xdr:col>7</xdr:col>
      <xdr:colOff>57150</xdr:colOff>
      <xdr:row>49</xdr:row>
      <xdr:rowOff>28575</xdr:rowOff>
    </xdr:from>
    <xdr:ext cx="2152650" cy="733425"/>
    <xdr:sp>
      <xdr:nvSpPr>
        <xdr:cNvPr id="74" name="Shape 74"/>
        <xdr:cNvSpPr/>
      </xdr:nvSpPr>
      <xdr:spPr>
        <a:xfrm>
          <a:off x="4274438" y="3418050"/>
          <a:ext cx="2143125" cy="723900"/>
        </a:xfrm>
        <a:prstGeom prst="rect">
          <a:avLst/>
        </a:prstGeom>
        <a:solidFill>
          <a:srgbClr val="FFF2CC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 cap="small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7</xdr:col>
      <xdr:colOff>47625</xdr:colOff>
      <xdr:row>53</xdr:row>
      <xdr:rowOff>0</xdr:rowOff>
    </xdr:from>
    <xdr:ext cx="2152650" cy="733425"/>
    <xdr:sp>
      <xdr:nvSpPr>
        <xdr:cNvPr id="75" name="Shape 75"/>
        <xdr:cNvSpPr/>
      </xdr:nvSpPr>
      <xdr:spPr>
        <a:xfrm>
          <a:off x="4274438" y="3418050"/>
          <a:ext cx="2143125" cy="723900"/>
        </a:xfrm>
        <a:prstGeom prst="rect">
          <a:avLst/>
        </a:prstGeom>
        <a:solidFill>
          <a:srgbClr val="FFF2CC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 cap="small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8</xdr:col>
      <xdr:colOff>171450</xdr:colOff>
      <xdr:row>14</xdr:row>
      <xdr:rowOff>28575</xdr:rowOff>
    </xdr:from>
    <xdr:ext cx="5791200" cy="7362825"/>
    <xdr:grpSp>
      <xdr:nvGrpSpPr>
        <xdr:cNvPr id="2" name="Shape 2"/>
        <xdr:cNvGrpSpPr/>
      </xdr:nvGrpSpPr>
      <xdr:grpSpPr>
        <a:xfrm>
          <a:off x="2450400" y="98588"/>
          <a:ext cx="5791200" cy="7362824"/>
          <a:chOff x="2450400" y="98588"/>
          <a:chExt cx="5791200" cy="7362824"/>
        </a:xfrm>
      </xdr:grpSpPr>
      <xdr:grpSp>
        <xdr:nvGrpSpPr>
          <xdr:cNvPr id="76" name="Shape 76"/>
          <xdr:cNvGrpSpPr/>
        </xdr:nvGrpSpPr>
        <xdr:grpSpPr>
          <a:xfrm>
            <a:off x="2450400" y="98588"/>
            <a:ext cx="5791200" cy="7362824"/>
            <a:chOff x="8223010" y="3255380"/>
            <a:chExt cx="5828996" cy="6720351"/>
          </a:xfrm>
        </xdr:grpSpPr>
        <xdr:sp>
          <xdr:nvSpPr>
            <xdr:cNvPr id="13" name="Shape 13"/>
            <xdr:cNvSpPr/>
          </xdr:nvSpPr>
          <xdr:spPr>
            <a:xfrm>
              <a:off x="8223010" y="3255380"/>
              <a:ext cx="5828975" cy="67203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77" name="Shape 77"/>
            <xdr:cNvSpPr txBox="1"/>
          </xdr:nvSpPr>
          <xdr:spPr>
            <a:xfrm>
              <a:off x="9504688" y="3737657"/>
              <a:ext cx="1184058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78" name="Shape 78"/>
            <xdr:cNvSpPr txBox="1"/>
          </xdr:nvSpPr>
          <xdr:spPr>
            <a:xfrm>
              <a:off x="10137041" y="5401519"/>
              <a:ext cx="901286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79" name="Shape 79"/>
            <xdr:cNvSpPr txBox="1"/>
          </xdr:nvSpPr>
          <xdr:spPr>
            <a:xfrm>
              <a:off x="12631498" y="6197278"/>
              <a:ext cx="844706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80" name="Shape 80"/>
            <xdr:cNvSpPr txBox="1"/>
          </xdr:nvSpPr>
          <xdr:spPr>
            <a:xfrm>
              <a:off x="10682596" y="7632057"/>
              <a:ext cx="1028220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81" name="Shape 81"/>
            <xdr:cNvSpPr txBox="1"/>
          </xdr:nvSpPr>
          <xdr:spPr>
            <a:xfrm>
              <a:off x="9971207" y="9283861"/>
              <a:ext cx="1026996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82" name="Shape 82"/>
            <xdr:cNvSpPr txBox="1"/>
          </xdr:nvSpPr>
          <xdr:spPr>
            <a:xfrm>
              <a:off x="11709966" y="9537058"/>
              <a:ext cx="1905137" cy="438673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83" name="Shape 83"/>
            <xdr:cNvSpPr txBox="1"/>
          </xdr:nvSpPr>
          <xdr:spPr>
            <a:xfrm>
              <a:off x="8223010" y="6402247"/>
              <a:ext cx="759470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cxnSp>
          <xdr:nvCxnSpPr>
            <xdr:cNvPr id="84" name="Shape 84"/>
            <xdr:cNvCxnSpPr/>
          </xdr:nvCxnSpPr>
          <xdr:spPr>
            <a:xfrm>
              <a:off x="8861868" y="6703671"/>
              <a:ext cx="1302152" cy="12057"/>
            </a:xfrm>
            <a:prstGeom prst="straightConnector1">
              <a:avLst/>
            </a:prstGeom>
            <a:noFill/>
            <a:ln cap="flat" cmpd="sng" w="12700">
              <a:solidFill>
                <a:schemeClr val="accent1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sp>
          <xdr:nvSpPr>
            <xdr:cNvPr id="85" name="Shape 85"/>
            <xdr:cNvSpPr txBox="1"/>
          </xdr:nvSpPr>
          <xdr:spPr>
            <a:xfrm>
              <a:off x="12609425" y="3255380"/>
              <a:ext cx="1442581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cxnSp>
          <xdr:nvCxnSpPr>
            <xdr:cNvPr id="86" name="Shape 86"/>
            <xdr:cNvCxnSpPr/>
          </xdr:nvCxnSpPr>
          <xdr:spPr>
            <a:xfrm flipH="1" rot="10800000">
              <a:off x="12129303" y="3580918"/>
              <a:ext cx="409938" cy="602848"/>
            </a:xfrm>
            <a:prstGeom prst="straightConnector1">
              <a:avLst/>
            </a:prstGeom>
            <a:noFill/>
            <a:ln cap="flat" cmpd="sng" w="12700">
              <a:solidFill>
                <a:schemeClr val="accent1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sp>
          <xdr:nvSpPr>
            <xdr:cNvPr id="87" name="Shape 87"/>
            <xdr:cNvSpPr txBox="1"/>
          </xdr:nvSpPr>
          <xdr:spPr>
            <a:xfrm>
              <a:off x="12163487" y="8343418"/>
              <a:ext cx="759470" cy="641629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</xdr:grpSp>
    </xdr:grpSp>
    <xdr:clientData fLocksWithSheet="0"/>
  </xdr:oneCellAnchor>
  <xdr:oneCellAnchor>
    <xdr:from>
      <xdr:col>7</xdr:col>
      <xdr:colOff>9525</xdr:colOff>
      <xdr:row>11</xdr:row>
      <xdr:rowOff>0</xdr:rowOff>
    </xdr:from>
    <xdr:ext cx="7267575" cy="9620250"/>
    <xdr:pic>
      <xdr:nvPicPr>
        <xdr:cNvPr id="0" name="image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11</xdr:row>
      <xdr:rowOff>0</xdr:rowOff>
    </xdr:from>
    <xdr:ext cx="7210425" cy="9458325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66675</xdr:colOff>
      <xdr:row>5</xdr:row>
      <xdr:rowOff>85725</xdr:rowOff>
    </xdr:from>
    <xdr:ext cx="495300" cy="647700"/>
    <xdr:pic>
      <xdr:nvPicPr>
        <xdr:cNvPr id="0" name="image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28575</xdr:colOff>
      <xdr:row>40</xdr:row>
      <xdr:rowOff>28575</xdr:rowOff>
    </xdr:from>
    <xdr:ext cx="4324350" cy="323850"/>
    <xdr:sp>
      <xdr:nvSpPr>
        <xdr:cNvPr id="88" name="Shape 88"/>
        <xdr:cNvSpPr/>
      </xdr:nvSpPr>
      <xdr:spPr>
        <a:xfrm>
          <a:off x="3188588" y="3622838"/>
          <a:ext cx="4314825" cy="314325"/>
        </a:xfrm>
        <a:prstGeom prst="rect">
          <a:avLst/>
        </a:prstGeom>
        <a:gradFill>
          <a:gsLst>
            <a:gs pos="0">
              <a:srgbClr val="FFFFFF">
                <a:alpha val="0"/>
              </a:srgbClr>
            </a:gs>
            <a:gs pos="23000">
              <a:srgbClr val="D6D6D6">
                <a:alpha val="64705"/>
              </a:srgbClr>
            </a:gs>
            <a:gs pos="100000">
              <a:srgbClr val="A5A5A5"/>
            </a:gs>
          </a:gsLst>
          <a:lin ang="0" scaled="0"/>
        </a:gradFill>
        <a:ln>
          <a:noFill/>
        </a:ln>
      </xdr:spPr>
      <xdr:txBody>
        <a:bodyPr anchorCtr="0" anchor="ctr" bIns="0" lIns="72000" spcFirstLastPara="1" rIns="72000" wrap="square" tIns="0">
          <a:noAutofit/>
        </a:bodyPr>
        <a:lstStyle/>
        <a:p>
          <a:pPr indent="0" lvl="0" marL="0" rtl="0" algn="r">
            <a:spcBef>
              <a:spcPts val="0"/>
            </a:spcBef>
            <a:spcAft>
              <a:spcPts val="0"/>
            </a:spcAft>
            <a:buNone/>
          </a:pPr>
          <a:r>
            <a:rPr b="1" lang="en-US" sz="14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Performance Change</a:t>
          </a:r>
          <a:endParaRPr sz="1400"/>
        </a:p>
      </xdr:txBody>
    </xdr:sp>
    <xdr:clientData fLocksWithSheet="0"/>
  </xdr:oneCellAnchor>
  <xdr:oneCellAnchor>
    <xdr:from>
      <xdr:col>2</xdr:col>
      <xdr:colOff>0</xdr:colOff>
      <xdr:row>1</xdr:row>
      <xdr:rowOff>0</xdr:rowOff>
    </xdr:from>
    <xdr:ext cx="14297025" cy="733425"/>
    <xdr:grpSp>
      <xdr:nvGrpSpPr>
        <xdr:cNvPr id="2" name="Shape 2"/>
        <xdr:cNvGrpSpPr/>
      </xdr:nvGrpSpPr>
      <xdr:grpSpPr>
        <a:xfrm>
          <a:off x="0" y="3413288"/>
          <a:ext cx="10691990" cy="733425"/>
          <a:chOff x="0" y="3413288"/>
          <a:chExt cx="10691990" cy="733425"/>
        </a:xfrm>
      </xdr:grpSpPr>
      <xdr:grpSp>
        <xdr:nvGrpSpPr>
          <xdr:cNvPr id="89" name="Shape 89"/>
          <xdr:cNvGrpSpPr/>
        </xdr:nvGrpSpPr>
        <xdr:grpSpPr>
          <a:xfrm>
            <a:off x="0" y="3413288"/>
            <a:ext cx="10691990" cy="733425"/>
            <a:chOff x="238125" y="192768"/>
            <a:chExt cx="13981325" cy="714862"/>
          </a:xfrm>
        </xdr:grpSpPr>
        <xdr:sp>
          <xdr:nvSpPr>
            <xdr:cNvPr id="13" name="Shape 13"/>
            <xdr:cNvSpPr/>
          </xdr:nvSpPr>
          <xdr:spPr>
            <a:xfrm>
              <a:off x="238125" y="192768"/>
              <a:ext cx="13981325" cy="7148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grpSp>
          <xdr:nvGrpSpPr>
            <xdr:cNvPr id="90" name="Shape 90"/>
            <xdr:cNvGrpSpPr/>
          </xdr:nvGrpSpPr>
          <xdr:grpSpPr>
            <a:xfrm>
              <a:off x="238125" y="205833"/>
              <a:ext cx="10536875" cy="334948"/>
              <a:chOff x="238125" y="205833"/>
              <a:chExt cx="10536875" cy="334948"/>
            </a:xfrm>
          </xdr:grpSpPr>
          <xdr:sp>
            <xdr:nvSpPr>
              <xdr:cNvPr id="91" name="Shape 91"/>
              <xdr:cNvSpPr/>
            </xdr:nvSpPr>
            <xdr:spPr>
              <a:xfrm>
                <a:off x="5558607" y="205833"/>
                <a:ext cx="1695600" cy="327600"/>
              </a:xfrm>
              <a:prstGeom prst="rect">
                <a:avLst/>
              </a:prstGeom>
              <a:solidFill>
                <a:schemeClr val="accent1"/>
              </a:solidFill>
              <a:ln>
                <a:noFill/>
              </a:ln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b="1" lang="en-US" sz="9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INDEXATION</a:t>
                </a:r>
                <a:endParaRPr sz="1400"/>
              </a:p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b="0" lang="en-US" sz="9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Reflect Price</a:t>
                </a:r>
                <a:r>
                  <a:rPr b="0" lang="en-US" sz="9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 Inflation?</a:t>
                </a:r>
                <a:endParaRPr b="0" sz="900">
                  <a:solidFill>
                    <a:schemeClr val="lt1"/>
                  </a:solidFill>
                </a:endParaRPr>
              </a:p>
            </xdr:txBody>
          </xdr:sp>
          <xdr:sp>
            <xdr:nvSpPr>
              <xdr:cNvPr id="92" name="Shape 92"/>
              <xdr:cNvSpPr/>
            </xdr:nvSpPr>
            <xdr:spPr>
              <a:xfrm>
                <a:off x="2897413" y="213181"/>
                <a:ext cx="1694997" cy="327600"/>
              </a:xfrm>
              <a:prstGeom prst="rect">
                <a:avLst/>
              </a:prstGeom>
              <a:solidFill>
                <a:srgbClr val="BFBFBF"/>
              </a:solidFill>
              <a:ln>
                <a:noFill/>
              </a:ln>
              <a:effectLst>
                <a:outerShdw blurRad="63500" sx="101000" rotWithShape="0" algn="ctr" sy="101000">
                  <a:srgbClr val="000000">
                    <a:alpha val="40000"/>
                  </a:srgbClr>
                </a:outerShdw>
              </a:effectLst>
            </xdr:spPr>
            <xdr:txBody>
              <a:bodyPr anchorCtr="0" anchor="ctr" bIns="36000" lIns="36000" spcFirstLastPara="1" rIns="36000" wrap="square" tIns="3600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b="1" lang="en-US" sz="9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FOCUS YEAR</a:t>
                </a:r>
                <a:endParaRPr b="1" sz="900">
                  <a:solidFill>
                    <a:schemeClr val="lt1"/>
                  </a:solidFill>
                </a:endParaRPr>
              </a:p>
            </xdr:txBody>
          </xdr:sp>
          <xdr:sp>
            <xdr:nvSpPr>
              <xdr:cNvPr id="93" name="Shape 93"/>
              <xdr:cNvSpPr/>
            </xdr:nvSpPr>
            <xdr:spPr>
              <a:xfrm>
                <a:off x="238125" y="207737"/>
                <a:ext cx="1695600" cy="327660"/>
              </a:xfrm>
              <a:prstGeom prst="rect">
                <a:avLst/>
              </a:prstGeom>
              <a:solidFill>
                <a:schemeClr val="dk2"/>
              </a:solidFill>
              <a:ln>
                <a:noFill/>
              </a:ln>
              <a:effectLst>
                <a:outerShdw blurRad="63500" sx="101000" rotWithShape="0" algn="ctr" sy="101000">
                  <a:srgbClr val="000000">
                    <a:alpha val="40000"/>
                  </a:srgbClr>
                </a:outerShdw>
              </a:effectLst>
            </xdr:spPr>
            <xdr:txBody>
              <a:bodyPr anchorCtr="0" anchor="ctr" bIns="0" lIns="0" spcFirstLastPara="1" rIns="0" wrap="square" tIns="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b="1" lang="en-US" sz="9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COMPARISON </a:t>
                </a:r>
                <a:r>
                  <a:rPr b="1" lang="en-US" sz="9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YEAR</a:t>
                </a:r>
                <a:endParaRPr sz="1400"/>
              </a:p>
            </xdr:txBody>
          </xdr:sp>
          <xdr:sp>
            <xdr:nvSpPr>
              <xdr:cNvPr id="94" name="Shape 94"/>
              <xdr:cNvSpPr/>
            </xdr:nvSpPr>
            <xdr:spPr>
              <a:xfrm>
                <a:off x="8255000" y="205834"/>
                <a:ext cx="2520000" cy="327600"/>
              </a:xfrm>
              <a:prstGeom prst="rect">
                <a:avLst/>
              </a:prstGeom>
              <a:solidFill>
                <a:srgbClr val="323F4F"/>
              </a:solidFill>
              <a:ln>
                <a:noFill/>
              </a:ln>
            </xdr:spPr>
            <xdr:txBody>
              <a:bodyPr anchorCtr="0" anchor="ctr" bIns="36000" lIns="36000" spcFirstLastPara="1" rIns="36000" wrap="square" tIns="36000">
                <a:noAutofit/>
              </a:bodyPr>
              <a:lstStyle/>
              <a:p>
                <a:pPr indent="0" lvl="0" marL="0" rtl="0" algn="ctr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b="1" lang="en-US" sz="900">
                    <a:solidFill>
                      <a:schemeClr val="lt1"/>
                    </a:solidFill>
                    <a:latin typeface="Calibri"/>
                    <a:ea typeface="Calibri"/>
                    <a:cs typeface="Calibri"/>
                    <a:sym typeface="Calibri"/>
                  </a:rPr>
                  <a:t>DATA CATEGORY</a:t>
                </a:r>
                <a:endParaRPr b="0" sz="900">
                  <a:solidFill>
                    <a:schemeClr val="lt1"/>
                  </a:solidFill>
                </a:endParaRPr>
              </a:p>
            </xdr:txBody>
          </xdr:sp>
        </xdr:grpSp>
        <xdr:sp>
          <xdr:nvSpPr>
            <xdr:cNvPr id="95" name="Shape 95"/>
            <xdr:cNvSpPr/>
          </xdr:nvSpPr>
          <xdr:spPr>
            <a:xfrm>
              <a:off x="8266339" y="580030"/>
              <a:ext cx="2520000" cy="327600"/>
            </a:xfrm>
            <a:prstGeom prst="rect">
              <a:avLst/>
            </a:prstGeom>
            <a:solidFill>
              <a:schemeClr val="dk2"/>
            </a:solidFill>
            <a:ln>
              <a:noFill/>
            </a:ln>
          </xdr:spPr>
          <xdr:txBody>
            <a:bodyPr anchorCtr="0" anchor="ctr" bIns="36000" lIns="36000" spcFirstLastPara="1" rIns="36000" wrap="square" tIns="360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OUTPUT</a:t>
              </a:r>
              <a:endParaRPr b="0" sz="900">
                <a:solidFill>
                  <a:schemeClr val="lt1"/>
                </a:solidFill>
              </a:endParaRPr>
            </a:p>
          </xdr:txBody>
        </xdr:sp>
      </xdr:grpSp>
    </xdr:grpSp>
    <xdr:clientData fLocksWithSheet="0"/>
  </xdr:oneCellAnchor>
  <xdr:oneCellAnchor>
    <xdr:from>
      <xdr:col>7</xdr:col>
      <xdr:colOff>9525</xdr:colOff>
      <xdr:row>11</xdr:row>
      <xdr:rowOff>57150</xdr:rowOff>
    </xdr:from>
    <xdr:ext cx="3295650" cy="457200"/>
    <xdr:sp>
      <xdr:nvSpPr>
        <xdr:cNvPr id="96" name="Shape 96"/>
        <xdr:cNvSpPr/>
      </xdr:nvSpPr>
      <xdr:spPr>
        <a:xfrm>
          <a:off x="3707700" y="3560925"/>
          <a:ext cx="3276600" cy="438150"/>
        </a:xfrm>
        <a:prstGeom prst="round2DiagRect">
          <a:avLst>
            <a:gd fmla="val 16667" name="adj1"/>
            <a:gd fmla="val 0" name="adj2"/>
          </a:avLst>
        </a:prstGeom>
        <a:solidFill>
          <a:srgbClr val="D8D8D8"/>
        </a:solidFill>
        <a:ln cap="flat" cmpd="sng" w="12700">
          <a:solidFill>
            <a:srgbClr val="BFBFB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>
            <a:solidFill>
              <a:srgbClr val="000000"/>
            </a:solidFill>
          </a:endParaRPr>
        </a:p>
      </xdr:txBody>
    </xdr:sp>
    <xdr:clientData fLocksWithSheet="0"/>
  </xdr:oneCellAnchor>
  <xdr:oneCellAnchor>
    <xdr:from>
      <xdr:col>8</xdr:col>
      <xdr:colOff>247650</xdr:colOff>
      <xdr:row>13</xdr:row>
      <xdr:rowOff>161925</xdr:rowOff>
    </xdr:from>
    <xdr:ext cx="5543550" cy="7534275"/>
    <xdr:grpSp>
      <xdr:nvGrpSpPr>
        <xdr:cNvPr id="2" name="Shape 2"/>
        <xdr:cNvGrpSpPr/>
      </xdr:nvGrpSpPr>
      <xdr:grpSpPr>
        <a:xfrm>
          <a:off x="2574225" y="12863"/>
          <a:ext cx="5543549" cy="7534275"/>
          <a:chOff x="2574225" y="12863"/>
          <a:chExt cx="5543549" cy="7534275"/>
        </a:xfrm>
      </xdr:grpSpPr>
      <xdr:grpSp>
        <xdr:nvGrpSpPr>
          <xdr:cNvPr id="97" name="Shape 97"/>
          <xdr:cNvGrpSpPr/>
        </xdr:nvGrpSpPr>
        <xdr:grpSpPr>
          <a:xfrm>
            <a:off x="2574225" y="12863"/>
            <a:ext cx="5543549" cy="7534275"/>
            <a:chOff x="8321342" y="3321834"/>
            <a:chExt cx="5551436" cy="6744552"/>
          </a:xfrm>
        </xdr:grpSpPr>
        <xdr:sp>
          <xdr:nvSpPr>
            <xdr:cNvPr id="13" name="Shape 13"/>
            <xdr:cNvSpPr/>
          </xdr:nvSpPr>
          <xdr:spPr>
            <a:xfrm>
              <a:off x="8321342" y="3321834"/>
              <a:ext cx="5551425" cy="67445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98" name="Shape 98"/>
            <xdr:cNvSpPr txBox="1"/>
          </xdr:nvSpPr>
          <xdr:spPr>
            <a:xfrm>
              <a:off x="9506343" y="3737658"/>
              <a:ext cx="1180747" cy="7825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99" name="Shape 99"/>
            <xdr:cNvSpPr txBox="1"/>
          </xdr:nvSpPr>
          <xdr:spPr>
            <a:xfrm>
              <a:off x="10138303" y="5401519"/>
              <a:ext cx="898765" cy="7825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100" name="Shape 100"/>
            <xdr:cNvSpPr txBox="1"/>
          </xdr:nvSpPr>
          <xdr:spPr>
            <a:xfrm>
              <a:off x="12632679" y="6197278"/>
              <a:ext cx="842344" cy="7825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101" name="Shape 101"/>
            <xdr:cNvSpPr txBox="1"/>
          </xdr:nvSpPr>
          <xdr:spPr>
            <a:xfrm>
              <a:off x="10684034" y="7632057"/>
              <a:ext cx="1025346" cy="7825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102" name="Shape 102"/>
            <xdr:cNvSpPr txBox="1"/>
          </xdr:nvSpPr>
          <xdr:spPr>
            <a:xfrm>
              <a:off x="9972643" y="9283861"/>
              <a:ext cx="1024125" cy="7825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103" name="Shape 103"/>
            <xdr:cNvSpPr txBox="1"/>
          </xdr:nvSpPr>
          <xdr:spPr>
            <a:xfrm>
              <a:off x="11709966" y="9537058"/>
              <a:ext cx="1905137" cy="438673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sp>
          <xdr:nvSpPr>
            <xdr:cNvPr id="104" name="Shape 104"/>
            <xdr:cNvSpPr txBox="1"/>
          </xdr:nvSpPr>
          <xdr:spPr>
            <a:xfrm>
              <a:off x="8321342" y="6402247"/>
              <a:ext cx="562805" cy="7825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cxnSp>
          <xdr:nvCxnSpPr>
            <xdr:cNvPr id="105" name="Shape 105"/>
            <xdr:cNvCxnSpPr/>
          </xdr:nvCxnSpPr>
          <xdr:spPr>
            <a:xfrm>
              <a:off x="8861868" y="6703671"/>
              <a:ext cx="1302152" cy="12057"/>
            </a:xfrm>
            <a:prstGeom prst="straightConnector1">
              <a:avLst/>
            </a:prstGeom>
            <a:noFill/>
            <a:ln cap="flat" cmpd="sng" w="12700">
              <a:solidFill>
                <a:schemeClr val="accent1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sp>
          <xdr:nvSpPr>
            <xdr:cNvPr id="106" name="Shape 106"/>
            <xdr:cNvSpPr txBox="1"/>
          </xdr:nvSpPr>
          <xdr:spPr>
            <a:xfrm>
              <a:off x="12434230" y="3321834"/>
              <a:ext cx="1438549" cy="7825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  <xdr:cxnSp>
          <xdr:nvCxnSpPr>
            <xdr:cNvPr id="107" name="Shape 107"/>
            <xdr:cNvCxnSpPr/>
          </xdr:nvCxnSpPr>
          <xdr:spPr>
            <a:xfrm flipH="1" rot="10800000">
              <a:off x="12129303" y="3580918"/>
              <a:ext cx="409938" cy="602848"/>
            </a:xfrm>
            <a:prstGeom prst="straightConnector1">
              <a:avLst/>
            </a:prstGeom>
            <a:noFill/>
            <a:ln cap="flat" cmpd="sng" w="12700">
              <a:solidFill>
                <a:schemeClr val="accent1"/>
              </a:solidFill>
              <a:prstDash val="solid"/>
              <a:miter lim="800000"/>
              <a:headEnd len="sm" w="sm" type="none"/>
              <a:tailEnd len="sm" w="sm" type="none"/>
            </a:ln>
          </xdr:spPr>
        </xdr:cxnSp>
        <xdr:sp>
          <xdr:nvSpPr>
            <xdr:cNvPr id="108" name="Shape 108"/>
            <xdr:cNvSpPr txBox="1"/>
          </xdr:nvSpPr>
          <xdr:spPr>
            <a:xfrm>
              <a:off x="12262859" y="8343418"/>
              <a:ext cx="560729" cy="7825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t" bIns="45700" lIns="91425" spcFirstLastPara="1" rIns="91425" wrap="square" tIns="45700">
              <a:sp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400"/>
                <a:t> </a:t>
              </a:r>
              <a:endParaRPr sz="1100"/>
            </a:p>
          </xdr:txBody>
        </xdr:sp>
      </xdr:grpSp>
    </xdr:grpSp>
    <xdr:clientData fLocksWithSheet="0"/>
  </xdr:oneCellAnchor>
  <xdr:oneCellAnchor>
    <xdr:from>
      <xdr:col>7</xdr:col>
      <xdr:colOff>47625</xdr:colOff>
      <xdr:row>49</xdr:row>
      <xdr:rowOff>47625</xdr:rowOff>
    </xdr:from>
    <xdr:ext cx="2162175" cy="752475"/>
    <xdr:sp>
      <xdr:nvSpPr>
        <xdr:cNvPr id="109" name="Shape 109"/>
        <xdr:cNvSpPr/>
      </xdr:nvSpPr>
      <xdr:spPr>
        <a:xfrm>
          <a:off x="4269675" y="3408525"/>
          <a:ext cx="2152650" cy="742950"/>
        </a:xfrm>
        <a:prstGeom prst="rect">
          <a:avLst/>
        </a:prstGeom>
        <a:solidFill>
          <a:srgbClr val="F2F2F2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 cap="small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7</xdr:col>
      <xdr:colOff>38100</xdr:colOff>
      <xdr:row>53</xdr:row>
      <xdr:rowOff>38100</xdr:rowOff>
    </xdr:from>
    <xdr:ext cx="2162175" cy="742950"/>
    <xdr:sp>
      <xdr:nvSpPr>
        <xdr:cNvPr id="110" name="Shape 110"/>
        <xdr:cNvSpPr/>
      </xdr:nvSpPr>
      <xdr:spPr>
        <a:xfrm>
          <a:off x="4269675" y="3413288"/>
          <a:ext cx="2152650" cy="733425"/>
        </a:xfrm>
        <a:prstGeom prst="rect">
          <a:avLst/>
        </a:prstGeom>
        <a:solidFill>
          <a:srgbClr val="F2F2F2"/>
        </a:solidFill>
        <a:ln>
          <a:noFill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None/>
          </a:pPr>
          <a:r>
            <a:rPr lang="en-US" sz="1400"/>
            <a:t> </a:t>
          </a:r>
          <a:endParaRPr b="1" sz="1200" cap="small">
            <a:solidFill>
              <a:srgbClr val="002060"/>
            </a:solidFill>
          </a:endParaRPr>
        </a:p>
      </xdr:txBody>
    </xdr:sp>
    <xdr:clientData fLocksWithSheet="0"/>
  </xdr:oneCellAnchor>
  <xdr:oneCellAnchor>
    <xdr:from>
      <xdr:col>7</xdr:col>
      <xdr:colOff>0</xdr:colOff>
      <xdr:row>11</xdr:row>
      <xdr:rowOff>152400</xdr:rowOff>
    </xdr:from>
    <xdr:ext cx="7324725" cy="9344025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85725</xdr:colOff>
      <xdr:row>5</xdr:row>
      <xdr:rowOff>47625</xdr:rowOff>
    </xdr:from>
    <xdr:ext cx="495300" cy="6477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11</xdr:row>
      <xdr:rowOff>152400</xdr:rowOff>
    </xdr:from>
    <xdr:ext cx="7315200" cy="9344025"/>
    <xdr:pic>
      <xdr:nvPicPr>
        <xdr:cNvPr id="0" name="image1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8</xdr:row>
      <xdr:rowOff>47625</xdr:rowOff>
    </xdr:from>
    <xdr:ext cx="13106400" cy="3781425"/>
    <xdr:graphicFrame>
      <xdr:nvGraphicFramePr>
        <xdr:cNvPr id="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0</xdr:col>
      <xdr:colOff>57150</xdr:colOff>
      <xdr:row>27</xdr:row>
      <xdr:rowOff>57150</xdr:rowOff>
    </xdr:from>
    <xdr:ext cx="13106400" cy="3781425"/>
    <xdr:graphicFrame>
      <xdr:nvGraphicFramePr>
        <xdr:cNvPr id="1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2</xdr:col>
      <xdr:colOff>228600</xdr:colOff>
      <xdr:row>17</xdr:row>
      <xdr:rowOff>133350</xdr:rowOff>
    </xdr:from>
    <xdr:ext cx="12115800" cy="38100"/>
    <xdr:grpSp>
      <xdr:nvGrpSpPr>
        <xdr:cNvPr id="2" name="Shape 2"/>
        <xdr:cNvGrpSpPr/>
      </xdr:nvGrpSpPr>
      <xdr:grpSpPr>
        <a:xfrm>
          <a:off x="0" y="3765713"/>
          <a:ext cx="10692000" cy="28575"/>
          <a:chOff x="0" y="3765713"/>
          <a:chExt cx="10692000" cy="28575"/>
        </a:xfrm>
      </xdr:grpSpPr>
      <xdr:cxnSp>
        <xdr:nvCxnSpPr>
          <xdr:cNvPr id="111" name="Shape 111"/>
          <xdr:cNvCxnSpPr/>
        </xdr:nvCxnSpPr>
        <xdr:spPr>
          <a:xfrm flipH="1" rot="10800000">
            <a:off x="0" y="3765713"/>
            <a:ext cx="10692000" cy="28575"/>
          </a:xfrm>
          <a:prstGeom prst="straightConnector1">
            <a:avLst/>
          </a:prstGeom>
          <a:noFill/>
          <a:ln cap="flat" cmpd="sng" w="25400">
            <a:solidFill>
              <a:schemeClr val="accent1"/>
            </a:solidFill>
            <a:prstDash val="solid"/>
            <a:miter lim="800000"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295275</xdr:colOff>
      <xdr:row>38</xdr:row>
      <xdr:rowOff>152400</xdr:rowOff>
    </xdr:from>
    <xdr:ext cx="12144375" cy="76200"/>
    <xdr:grpSp>
      <xdr:nvGrpSpPr>
        <xdr:cNvPr id="2" name="Shape 2"/>
        <xdr:cNvGrpSpPr/>
      </xdr:nvGrpSpPr>
      <xdr:grpSpPr>
        <a:xfrm>
          <a:off x="0" y="3751425"/>
          <a:ext cx="10692000" cy="57150"/>
          <a:chOff x="0" y="3751425"/>
          <a:chExt cx="10692000" cy="57150"/>
        </a:xfrm>
      </xdr:grpSpPr>
      <xdr:cxnSp>
        <xdr:nvCxnSpPr>
          <xdr:cNvPr id="112" name="Shape 112"/>
          <xdr:cNvCxnSpPr/>
        </xdr:nvCxnSpPr>
        <xdr:spPr>
          <a:xfrm flipH="1" rot="10800000">
            <a:off x="0" y="3751425"/>
            <a:ext cx="10692000" cy="57150"/>
          </a:xfrm>
          <a:prstGeom prst="straightConnector1">
            <a:avLst/>
          </a:prstGeom>
          <a:noFill/>
          <a:ln cap="flat" cmpd="sng" w="25400">
            <a:solidFill>
              <a:srgbClr val="FF0000"/>
            </a:solidFill>
            <a:prstDash val="solid"/>
            <a:miter lim="800000"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0</xdr:col>
      <xdr:colOff>485775</xdr:colOff>
      <xdr:row>1</xdr:row>
      <xdr:rowOff>85725</xdr:rowOff>
    </xdr:from>
    <xdr:ext cx="11315700" cy="371475"/>
    <xdr:grpSp>
      <xdr:nvGrpSpPr>
        <xdr:cNvPr id="2" name="Shape 2"/>
        <xdr:cNvGrpSpPr/>
      </xdr:nvGrpSpPr>
      <xdr:grpSpPr>
        <a:xfrm>
          <a:off x="0" y="3594263"/>
          <a:ext cx="10691986" cy="371475"/>
          <a:chOff x="0" y="3594263"/>
          <a:chExt cx="10691986" cy="371475"/>
        </a:xfrm>
      </xdr:grpSpPr>
      <xdr:grpSp>
        <xdr:nvGrpSpPr>
          <xdr:cNvPr id="113" name="Shape 113"/>
          <xdr:cNvGrpSpPr/>
        </xdr:nvGrpSpPr>
        <xdr:grpSpPr>
          <a:xfrm>
            <a:off x="0" y="3594263"/>
            <a:ext cx="10691986" cy="371475"/>
            <a:chOff x="238125" y="192771"/>
            <a:chExt cx="7968150" cy="348010"/>
          </a:xfrm>
        </xdr:grpSpPr>
        <xdr:sp>
          <xdr:nvSpPr>
            <xdr:cNvPr id="13" name="Shape 13"/>
            <xdr:cNvSpPr/>
          </xdr:nvSpPr>
          <xdr:spPr>
            <a:xfrm>
              <a:off x="238125" y="192771"/>
              <a:ext cx="7968150" cy="3480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sp>
          <xdr:nvSpPr>
            <xdr:cNvPr id="114" name="Shape 114"/>
            <xdr:cNvSpPr/>
          </xdr:nvSpPr>
          <xdr:spPr>
            <a:xfrm>
              <a:off x="5558607" y="205833"/>
              <a:ext cx="1695600" cy="327600"/>
            </a:xfrm>
            <a:prstGeom prst="rect">
              <a:avLst/>
            </a:prstGeom>
            <a:solidFill>
              <a:schemeClr val="accent1"/>
            </a:solidFill>
            <a:ln>
              <a:noFill/>
            </a:ln>
          </xdr:spPr>
          <xdr:txBody>
            <a:bodyPr anchorCtr="0" anchor="ctr" bIns="0" lIns="0" spcFirstLastPara="1" rIns="0" wrap="square" tIns="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INDEXATION</a:t>
              </a:r>
              <a:endParaRPr sz="1400"/>
            </a:p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0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Reflect Price</a:t>
              </a:r>
              <a:r>
                <a:rPr b="0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 Inflation?</a:t>
              </a:r>
              <a:endParaRPr b="0" sz="900">
                <a:solidFill>
                  <a:schemeClr val="lt1"/>
                </a:solidFill>
              </a:endParaRPr>
            </a:p>
          </xdr:txBody>
        </xdr:sp>
        <xdr:sp>
          <xdr:nvSpPr>
            <xdr:cNvPr id="115" name="Shape 115"/>
            <xdr:cNvSpPr/>
          </xdr:nvSpPr>
          <xdr:spPr>
            <a:xfrm>
              <a:off x="2897413" y="213181"/>
              <a:ext cx="1694997" cy="32760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ffectLst>
              <a:outerShdw blurRad="63500" sx="101000" rotWithShape="0" algn="ctr" sy="101000">
                <a:srgbClr val="000000">
                  <a:alpha val="40000"/>
                </a:srgbClr>
              </a:outerShdw>
            </a:effectLst>
          </xdr:spPr>
          <xdr:txBody>
            <a:bodyPr anchorCtr="0" anchor="ctr" bIns="36000" lIns="36000" spcFirstLastPara="1" rIns="36000" wrap="square" tIns="360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FOCUS YEAR</a:t>
              </a:r>
              <a:endParaRPr b="1" sz="900">
                <a:solidFill>
                  <a:schemeClr val="lt1"/>
                </a:solidFill>
              </a:endParaRPr>
            </a:p>
          </xdr:txBody>
        </xdr:sp>
        <xdr:sp>
          <xdr:nvSpPr>
            <xdr:cNvPr id="116" name="Shape 116"/>
            <xdr:cNvSpPr/>
          </xdr:nvSpPr>
          <xdr:spPr>
            <a:xfrm>
              <a:off x="238125" y="207737"/>
              <a:ext cx="1695600" cy="327660"/>
            </a:xfrm>
            <a:prstGeom prst="rect">
              <a:avLst/>
            </a:prstGeom>
            <a:solidFill>
              <a:schemeClr val="dk2"/>
            </a:solidFill>
            <a:ln>
              <a:noFill/>
            </a:ln>
            <a:effectLst>
              <a:outerShdw blurRad="63500" sx="101000" rotWithShape="0" algn="ctr" sy="101000">
                <a:srgbClr val="000000">
                  <a:alpha val="40000"/>
                </a:srgbClr>
              </a:outerShdw>
            </a:effectLst>
          </xdr:spPr>
          <xdr:txBody>
            <a:bodyPr anchorCtr="0" anchor="ctr" bIns="0" lIns="0" spcFirstLastPara="1" rIns="0" wrap="square" tIns="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COMPARISON </a:t>
              </a:r>
              <a:r>
                <a:rPr b="1" lang="en-US" sz="900">
                  <a:solidFill>
                    <a:schemeClr val="lt1"/>
                  </a:solidFill>
                  <a:latin typeface="Calibri"/>
                  <a:ea typeface="Calibri"/>
                  <a:cs typeface="Calibri"/>
                  <a:sym typeface="Calibri"/>
                </a:rPr>
                <a:t>YEAR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13</xdr:col>
      <xdr:colOff>485775</xdr:colOff>
      <xdr:row>5</xdr:row>
      <xdr:rowOff>66675</xdr:rowOff>
    </xdr:from>
    <xdr:ext cx="495300" cy="647700"/>
    <xdr:pic>
      <xdr:nvPicPr>
        <xdr:cNvPr id="0" name="image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12</xdr:col>
      <xdr:colOff>323850</xdr:colOff>
      <xdr:row>21</xdr:row>
      <xdr:rowOff>57150</xdr:rowOff>
    </xdr:from>
    <xdr:ext cx="4391025" cy="6257925"/>
    <xdr:pic>
      <xdr:nvPicPr>
        <xdr:cNvPr id="0" name="image1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://www.globaltourismsolutions.co.uk/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://www.globaltourismsolutions.co.uk/" TargetMode="External"/><Relationship Id="rId2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://www.globaltourismsolutions.co.uk/" TargetMode="External"/><Relationship Id="rId2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://www.globaltourismsolutions.co.uk/" TargetMode="External"/><Relationship Id="rId2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://www.globaltourismsolutions.co.uk/" TargetMode="External"/><Relationship Id="rId2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://www.globaltourismsolutions.co.uk/" TargetMode="External"/><Relationship Id="rId2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 fitToPage="1"/>
  </sheetPr>
  <sheetViews>
    <sheetView showGridLines="0" workbookViewId="0"/>
  </sheetViews>
  <sheetFormatPr customHeight="1" defaultColWidth="12.63" defaultRowHeight="15.0"/>
  <cols>
    <col customWidth="1" min="1" max="4" width="4.38"/>
    <col customWidth="1" min="5" max="5" width="17.13"/>
    <col customWidth="1" min="6" max="6" width="4.5"/>
    <col customWidth="1" min="7" max="24" width="6.38"/>
    <col customWidth="1" min="25" max="26" width="4.25"/>
  </cols>
  <sheetData>
    <row r="1" ht="15.75" hidden="1" customHeight="1">
      <c r="A1" s="1" t="str">
        <f>MID(CELL("filename",A1),FIND("]",CELL("filename",A1))+1,255)</f>
        <v>#VALUE!</v>
      </c>
      <c r="B1" s="2"/>
      <c r="C1" s="2"/>
      <c r="D1" s="3"/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2"/>
      <c r="Z1" s="2"/>
    </row>
    <row r="2" ht="15.75" customHeight="1">
      <c r="A2" s="7">
        <f>IF(($A$3/1000000)&gt;1,1000000,IF(($A$3/1000)&gt;1,1000,1))</f>
        <v>1</v>
      </c>
      <c r="B2" s="7">
        <f>IF((B3/1000000)&gt;1,1000000,IF((B3/1000)&gt;1,1000,1))</f>
        <v>1</v>
      </c>
      <c r="C2" s="7">
        <f>B2</f>
        <v>1</v>
      </c>
      <c r="D2" s="7"/>
      <c r="E2" s="8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10"/>
      <c r="Y2" s="2"/>
      <c r="Z2" s="2"/>
    </row>
    <row r="3" ht="26.25" customHeight="1">
      <c r="A3" s="7">
        <f t="array" ref="A3">SUMIFS('MONTHLY DATA'!$P:$P,'MONTHLY DATA'!$A:$A,FOCUSYEAR,'MONTHLY DATA'!$B:$B,INDEX(AREAS,AREAS.CHOICE),'MONTHLY DATA'!$C:$C,"EI - Total Economic Impact")</f>
        <v>0</v>
      </c>
      <c r="B3" s="7">
        <f t="array" ref="B3">SUMIFS('MONTHLY DATA'!$P:$P,'MONTHLY DATA'!$A:$A,FOCUSYEAR,'MONTHLY DATA'!$B:$B,INDEX(AREAS,AREAS.CHOICE),'MONTHLY DATA'!$C:$C,"VN - Total Visitor Numbers 000's")</f>
        <v>0</v>
      </c>
      <c r="C3" s="7">
        <f t="array" ref="C3">SUMIFS('MONTHLY DATA'!$P:$P,'MONTHLY DATA'!$A:$A,FOCUSYEAR,'MONTHLY DATA'!$B:$B,INDEX(AREAS,AREAS.CHOICE),'MONTHLY DATA'!$C:$C,"VD - Total Visitor Days 000's")</f>
        <v>0</v>
      </c>
      <c r="D3" s="7"/>
      <c r="E3" s="11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3"/>
      <c r="Y3" s="2"/>
      <c r="Z3" s="2"/>
    </row>
    <row r="4" ht="26.25" customHeight="1">
      <c r="A4" s="7" t="str">
        <f>IFERROR(IF(A$2=1,"£000s",IF(A$2=1000,"£M","£Bn")),"")</f>
        <v>£000s</v>
      </c>
      <c r="B4" s="7" t="str">
        <f t="shared" ref="B4:C4" si="1">IFERROR(IF(B$2=1,"000s",IF(B$2=1000,"M","Bn")),"")</f>
        <v>000s</v>
      </c>
      <c r="C4" s="7" t="str">
        <f t="shared" si="1"/>
        <v>000s</v>
      </c>
      <c r="D4" s="7"/>
      <c r="E4" s="14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6"/>
      <c r="Y4" s="2"/>
      <c r="Z4" s="2"/>
    </row>
    <row r="5" ht="26.25" customHeight="1">
      <c r="A5" s="2"/>
      <c r="B5" s="2"/>
      <c r="C5" s="2"/>
      <c r="D5" s="2"/>
      <c r="E5" s="17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9"/>
      <c r="Y5" s="2"/>
      <c r="Z5" s="2"/>
    </row>
    <row r="6" ht="15.75" customHeight="1">
      <c r="A6" s="2"/>
      <c r="B6" s="2"/>
      <c r="C6" s="2"/>
      <c r="D6" s="2"/>
      <c r="E6" s="20" t="str">
        <f>"STEAM TREND DATA - COMPARING "&amp;COMPARISONYEAR&amp;" &amp; "&amp;FOCUSYEAR</f>
        <v>#NAME?</v>
      </c>
      <c r="F6" s="21"/>
      <c r="G6" s="21"/>
      <c r="H6" s="21"/>
      <c r="I6" s="21"/>
      <c r="J6" s="21"/>
      <c r="K6" s="21"/>
      <c r="L6" s="21"/>
      <c r="M6" s="21"/>
      <c r="N6" s="21"/>
      <c r="O6" s="22"/>
      <c r="P6" s="23" t="str">
        <f>"Comparing "&amp;CONTROLS!$K$16&amp;" &amp; "&amp;CONTROLS!$K$15</f>
        <v>#NAME?</v>
      </c>
      <c r="Q6" s="24"/>
      <c r="R6" s="25"/>
      <c r="S6" s="26" t="str">
        <f>$A$1</f>
        <v>#VALUE!</v>
      </c>
      <c r="T6" s="27"/>
      <c r="U6" s="27"/>
      <c r="V6" s="27"/>
      <c r="W6" s="27"/>
      <c r="X6" s="28"/>
      <c r="Y6" s="2"/>
      <c r="Z6" s="2"/>
    </row>
    <row r="7" ht="15.75" customHeight="1">
      <c r="A7" s="2"/>
      <c r="B7" s="2"/>
      <c r="C7" s="2"/>
      <c r="D7" s="2"/>
      <c r="E7" s="29" t="str">
        <f t="array" ref="E7">UPPER(GROUPS)&amp;": "&amp;UPPER(INDEX(AREAS,AREAS.CHOICE))</f>
        <v>GREATER LINCOLNSHIRE &amp; LINCOLNSHIRE: GREATER LINCOLNSHIRE</v>
      </c>
      <c r="F7" s="30"/>
      <c r="G7" s="30"/>
      <c r="H7" s="30"/>
      <c r="I7" s="31"/>
      <c r="J7" s="31"/>
      <c r="K7" s="31"/>
      <c r="L7" s="31"/>
      <c r="M7" s="31"/>
      <c r="N7" s="31"/>
      <c r="O7" s="32"/>
      <c r="P7" s="33" t="str">
        <f>IF(CONTROLS!$J$1=1,CONTROLS!$K$1,"All £'s Historic Prices")</f>
        <v>All £'s Historic Prices</v>
      </c>
      <c r="Q7" s="34"/>
      <c r="R7" s="35"/>
      <c r="S7" s="36"/>
      <c r="T7" s="37"/>
      <c r="U7" s="37"/>
      <c r="V7" s="37"/>
      <c r="W7" s="37"/>
      <c r="X7" s="38"/>
      <c r="Y7" s="2"/>
      <c r="Z7" s="2"/>
    </row>
    <row r="8" ht="15.75" customHeight="1">
      <c r="A8" s="2"/>
      <c r="B8" s="2"/>
      <c r="C8" s="2"/>
      <c r="D8" s="3"/>
      <c r="E8" s="39" t="str">
        <f>"KEY PERFORMANCE INDICATORS BY TYPE OF VISITOR - COMPARING "&amp;CONTROLS!$K$16&amp;" &amp; "&amp;CONTROLS!$K$15</f>
        <v>#NAME?</v>
      </c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5"/>
      <c r="Y8" s="2"/>
      <c r="Z8" s="2"/>
    </row>
    <row r="9" ht="15.75" customHeight="1">
      <c r="A9" s="40"/>
      <c r="B9" s="40"/>
      <c r="C9" s="40"/>
      <c r="D9" s="40"/>
      <c r="E9" s="41" t="s">
        <v>0</v>
      </c>
      <c r="F9" s="42"/>
      <c r="G9" s="43"/>
      <c r="H9" s="44"/>
      <c r="I9" s="44"/>
      <c r="J9" s="44"/>
      <c r="K9" s="44"/>
      <c r="L9" s="44"/>
      <c r="M9" s="44"/>
      <c r="N9" s="44"/>
      <c r="O9" s="44"/>
      <c r="P9" s="45" t="s">
        <v>1</v>
      </c>
      <c r="Q9" s="46"/>
      <c r="R9" s="47"/>
      <c r="S9" s="48" t="s">
        <v>2</v>
      </c>
      <c r="T9" s="46"/>
      <c r="U9" s="47"/>
      <c r="V9" s="49" t="s">
        <v>3</v>
      </c>
      <c r="W9" s="46"/>
      <c r="X9" s="47"/>
      <c r="Y9" s="40"/>
      <c r="Z9" s="40"/>
    </row>
    <row r="10" ht="15.75" customHeight="1">
      <c r="A10" s="40"/>
      <c r="B10" s="40"/>
      <c r="C10" s="40"/>
      <c r="D10" s="40"/>
      <c r="E10" s="50" t="s">
        <v>4</v>
      </c>
      <c r="F10" s="42"/>
      <c r="G10" s="51" t="s">
        <v>5</v>
      </c>
      <c r="H10" s="52"/>
      <c r="I10" s="52"/>
      <c r="J10" s="52"/>
      <c r="K10" s="52"/>
      <c r="L10" s="42"/>
      <c r="M10" s="53" t="s">
        <v>6</v>
      </c>
      <c r="N10" s="27"/>
      <c r="O10" s="28"/>
      <c r="P10" s="54"/>
      <c r="R10" s="55"/>
      <c r="S10" s="56"/>
      <c r="U10" s="55"/>
      <c r="V10" s="56"/>
      <c r="X10" s="55"/>
      <c r="Y10" s="40"/>
      <c r="Z10" s="40"/>
    </row>
    <row r="11" ht="15.75" customHeight="1">
      <c r="A11" s="40"/>
      <c r="B11" s="40"/>
      <c r="C11" s="40"/>
      <c r="D11" s="40"/>
      <c r="E11" s="57" t="s">
        <v>7</v>
      </c>
      <c r="F11" s="42"/>
      <c r="G11" s="58" t="s">
        <v>8</v>
      </c>
      <c r="H11" s="52"/>
      <c r="I11" s="42"/>
      <c r="J11" s="59" t="s">
        <v>9</v>
      </c>
      <c r="K11" s="52"/>
      <c r="L11" s="60"/>
      <c r="M11" s="36"/>
      <c r="N11" s="37"/>
      <c r="O11" s="38"/>
      <c r="P11" s="61"/>
      <c r="Q11" s="37"/>
      <c r="R11" s="38"/>
      <c r="S11" s="36"/>
      <c r="T11" s="37"/>
      <c r="U11" s="38"/>
      <c r="V11" s="36"/>
      <c r="W11" s="37"/>
      <c r="X11" s="38"/>
      <c r="Y11" s="40"/>
      <c r="Z11" s="40"/>
    </row>
    <row r="12" ht="15.75" customHeight="1">
      <c r="A12" s="2"/>
      <c r="B12" s="2"/>
      <c r="C12" s="2"/>
      <c r="D12" s="3"/>
      <c r="E12" s="62" t="s">
        <v>10</v>
      </c>
      <c r="F12" s="42"/>
      <c r="G12" s="63" t="str">
        <f>CONTROLS!$K$16</f>
        <v>#NAME?</v>
      </c>
      <c r="H12" s="64">
        <f>CONTROLS!$K$15</f>
        <v>2018</v>
      </c>
      <c r="I12" s="65" t="s">
        <v>11</v>
      </c>
      <c r="J12" s="63" t="str">
        <f>CONTROLS!$K$16</f>
        <v>#NAME?</v>
      </c>
      <c r="K12" s="64">
        <f>CONTROLS!$K$15</f>
        <v>2018</v>
      </c>
      <c r="L12" s="65" t="s">
        <v>11</v>
      </c>
      <c r="M12" s="63" t="str">
        <f>CONTROLS!$K$16</f>
        <v>#NAME?</v>
      </c>
      <c r="N12" s="64">
        <f>CONTROLS!$K$15</f>
        <v>2018</v>
      </c>
      <c r="O12" s="65" t="s">
        <v>11</v>
      </c>
      <c r="P12" s="63" t="str">
        <f>CONTROLS!$K$16</f>
        <v>#NAME?</v>
      </c>
      <c r="Q12" s="64">
        <f>CONTROLS!$K$15</f>
        <v>2018</v>
      </c>
      <c r="R12" s="65" t="s">
        <v>11</v>
      </c>
      <c r="S12" s="63" t="str">
        <f>CONTROLS!$K$16</f>
        <v>#NAME?</v>
      </c>
      <c r="T12" s="64">
        <f>CONTROLS!$K$15</f>
        <v>2018</v>
      </c>
      <c r="U12" s="65" t="s">
        <v>11</v>
      </c>
      <c r="V12" s="63" t="str">
        <f>CONTROLS!$K$16</f>
        <v>#NAME?</v>
      </c>
      <c r="W12" s="64">
        <f>CONTROLS!$K$15</f>
        <v>2018</v>
      </c>
      <c r="X12" s="65" t="s">
        <v>11</v>
      </c>
      <c r="Y12" s="2"/>
      <c r="Z12" s="2"/>
    </row>
    <row r="13" ht="15.75" customHeight="1">
      <c r="A13" s="2"/>
      <c r="B13" s="2"/>
      <c r="C13" s="2"/>
      <c r="D13" s="3"/>
      <c r="E13" s="66" t="s">
        <v>12</v>
      </c>
      <c r="F13" s="67" t="str">
        <f>$C$4</f>
        <v>000s</v>
      </c>
      <c r="G13" s="68">
        <f t="array" ref="G13">SUMIFS('MONTHLY DATA'!$P:$P,'MONTHLY DATA'!$A:$A,FOCUSYEAR,'MONTHLY DATA'!$B:$B,INDEX(AREAS,AREAS.CHOICE),'MONTHLY DATA'!$C:$C,"VD - "&amp;CONTROLS!$E$18)/$C$2</f>
        <v>0</v>
      </c>
      <c r="H13" s="69">
        <f t="array" ref="H13">SUMIFS('MONTHLY DATA'!$P:$P,'MONTHLY DATA'!$A:$A,COMPARISONYEAR,'MONTHLY DATA'!$B:$B,INDEX(AREAS,AREAS.CHOICE),'MONTHLY DATA'!$C:$C,"VD - "&amp;CONTROLS!$E$18)/$C$2</f>
        <v>2532.106024</v>
      </c>
      <c r="I13" s="70">
        <f t="shared" ref="I13:I14" si="3">IFERROR(G13/H13-1,"")</f>
        <v>-1</v>
      </c>
      <c r="J13" s="68">
        <f t="array" ref="J13">SUMIFS('MONTHLY DATA'!$P:$P,'MONTHLY DATA'!$A:$A,FOCUSYEAR,'MONTHLY DATA'!$B:$B,INDEX(AREAS,AREAS.CHOICE),'MONTHLY DATA'!$C:$C,"VD - "&amp;CONTROLS!$E$19)/$C$2</f>
        <v>0</v>
      </c>
      <c r="K13" s="69">
        <f t="array" ref="K13">SUMIFS('MONTHLY DATA'!$P:$P,'MONTHLY DATA'!$A:$A,COMPARISONYEAR,'MONTHLY DATA'!$B:$B,INDEX(AREAS,AREAS.CHOICE),'MONTHLY DATA'!$C:$C,"VD - "&amp;CONTROLS!$E$19)/$C$2</f>
        <v>12080.71622</v>
      </c>
      <c r="L13" s="70">
        <f t="shared" ref="L13:L14" si="4">IFERROR(J13/K13-1,"")</f>
        <v>-1</v>
      </c>
      <c r="M13" s="68">
        <f t="array" ref="M13">SUMIFS('MONTHLY DATA'!$P:$P,'MONTHLY DATA'!$A:$A,FOCUSYEAR,'MONTHLY DATA'!$B:$B,INDEX(AREAS,AREAS.CHOICE),'MONTHLY DATA'!$C:$C,"VD - "&amp;CONTROLS!$E$20)/$C$2</f>
        <v>0</v>
      </c>
      <c r="N13" s="69">
        <f t="array" ref="N13">SUMIFS('MONTHLY DATA'!$P:$P,'MONTHLY DATA'!$A:$A,COMPARISONYEAR,'MONTHLY DATA'!$B:$B,INDEX(AREAS,AREAS.CHOICE),'MONTHLY DATA'!$C:$C,"VD - "&amp;CONTROLS!$E$20)/$C$2</f>
        <v>4156.384252</v>
      </c>
      <c r="O13" s="70">
        <f t="shared" ref="O13:O14" si="5">IFERROR(M13/N13-1,"")</f>
        <v>-1</v>
      </c>
      <c r="P13" s="68">
        <f t="shared" ref="P13:Q13" si="2">SUM(G13,J13,M13)</f>
        <v>0</v>
      </c>
      <c r="Q13" s="69">
        <f t="shared" si="2"/>
        <v>18769.20649</v>
      </c>
      <c r="R13" s="70">
        <f t="shared" ref="R13:R14" si="7">IFERROR(P13/Q13-1,"")</f>
        <v>-1</v>
      </c>
      <c r="S13" s="68">
        <f t="array" ref="S13">SUMIFS('MONTHLY DATA'!$P:$P,'MONTHLY DATA'!$A:$A,FOCUSYEAR,'MONTHLY DATA'!$B:$B,INDEX(AREAS,AREAS.CHOICE),'MONTHLY DATA'!$C:$C,"VD - "&amp;CONTROLS!$E$21)/$C$2</f>
        <v>0</v>
      </c>
      <c r="T13" s="69">
        <f t="array" ref="T13">SUMIFS('MONTHLY DATA'!$P:$P,'MONTHLY DATA'!$A:$A,COMPARISONYEAR,'MONTHLY DATA'!$B:$B,INDEX(AREAS,AREAS.CHOICE),'MONTHLY DATA'!$C:$C,"VD - "&amp;CONTROLS!$E$21)/$C$2</f>
        <v>30331.6452</v>
      </c>
      <c r="U13" s="70">
        <f t="shared" ref="U13:U14" si="8">IFERROR(S13/T13-1,"")</f>
        <v>-1</v>
      </c>
      <c r="V13" s="68">
        <f t="array" ref="V13">SUMIFS('MONTHLY DATA'!$P:$P,'MONTHLY DATA'!$A:$A,FOCUSYEAR,'MONTHLY DATA'!$B:$B,INDEX(AREAS,AREAS.CHOICE),'MONTHLY DATA'!$C:$C,"VD - Total Visitor Days 000's")/$C$2</f>
        <v>0</v>
      </c>
      <c r="W13" s="69">
        <f t="array" ref="W13">SUMIFS('MONTHLY DATA'!$P:$P,'MONTHLY DATA'!$A:$A,COMPARISONYEAR,'MONTHLY DATA'!$B:$B,INDEX(AREAS,AREAS.CHOICE),'MONTHLY DATA'!$C:$C,"VD - Total Visitor Days 000's")/$C$2</f>
        <v>49100.85169</v>
      </c>
      <c r="X13" s="70">
        <f t="shared" ref="X13:X18" si="9">IFERROR(V13/W13-1,"")</f>
        <v>-1</v>
      </c>
      <c r="Y13" s="2"/>
      <c r="Z13" s="2"/>
    </row>
    <row r="14" ht="15.75" customHeight="1">
      <c r="A14" s="2"/>
      <c r="B14" s="2"/>
      <c r="C14" s="2"/>
      <c r="D14" s="3"/>
      <c r="E14" s="71" t="s">
        <v>13</v>
      </c>
      <c r="F14" s="67" t="str">
        <f>$B$4</f>
        <v>000s</v>
      </c>
      <c r="G14" s="68">
        <f t="array" ref="G14">SUMIFS('MONTHLY DATA'!$P:$P,'MONTHLY DATA'!$A:$A,FOCUSYEAR,'MONTHLY DATA'!$B:$B,INDEX(AREAS,AREAS.CHOICE),'MONTHLY DATA'!$C:$C,"VN - "&amp;CONTROLS!$E$18)/$B$2</f>
        <v>0</v>
      </c>
      <c r="H14" s="69">
        <f t="array" ref="H14">SUMIFS('MONTHLY DATA'!$P:$P,'MONTHLY DATA'!$A:$A,COMPARISONYEAR,'MONTHLY DATA'!$B:$B,INDEX(AREAS,AREAS.CHOICE),'MONTHLY DATA'!$C:$C,"VN - "&amp;CONTROLS!$E$18)/$B$2</f>
        <v>1226.977467</v>
      </c>
      <c r="I14" s="70">
        <f t="shared" si="3"/>
        <v>-1</v>
      </c>
      <c r="J14" s="68">
        <f t="array" ref="J14">SUMIFS('MONTHLY DATA'!$P:$P,'MONTHLY DATA'!$A:$A,FOCUSYEAR,'MONTHLY DATA'!$B:$B,INDEX(AREAS,AREAS.CHOICE),'MONTHLY DATA'!$C:$C,"VN - "&amp;CONTROLS!$E$19)/$B$2</f>
        <v>0</v>
      </c>
      <c r="K14" s="69">
        <f t="array" ref="K14">SUMIFS('MONTHLY DATA'!$P:$P,'MONTHLY DATA'!$A:$A,COMPARISONYEAR,'MONTHLY DATA'!$B:$B,INDEX(AREAS,AREAS.CHOICE),'MONTHLY DATA'!$C:$C,"VN - "&amp;CONTROLS!$E$19)/$B$2</f>
        <v>1682.655239</v>
      </c>
      <c r="L14" s="70">
        <f t="shared" si="4"/>
        <v>-1</v>
      </c>
      <c r="M14" s="68">
        <f t="array" ref="M14">SUMIFS('MONTHLY DATA'!$P:$P,'MONTHLY DATA'!$A:$A,FOCUSYEAR,'MONTHLY DATA'!$B:$B,INDEX(AREAS,AREAS.CHOICE),'MONTHLY DATA'!$C:$C,"VN - "&amp;CONTROLS!$E$20)/$B$2</f>
        <v>0</v>
      </c>
      <c r="N14" s="69">
        <f t="array" ref="N14">SUMIFS('MONTHLY DATA'!$P:$P,'MONTHLY DATA'!$A:$A,COMPARISONYEAR,'MONTHLY DATA'!$B:$B,INDEX(AREAS,AREAS.CHOICE),'MONTHLY DATA'!$C:$C,"VN - "&amp;CONTROLS!$E$20)/$B$2</f>
        <v>1678.512979</v>
      </c>
      <c r="O14" s="70">
        <f t="shared" si="5"/>
        <v>-1</v>
      </c>
      <c r="P14" s="68">
        <f t="shared" ref="P14:Q14" si="6">SUM(G14,J14,M14)</f>
        <v>0</v>
      </c>
      <c r="Q14" s="69">
        <f t="shared" si="6"/>
        <v>4588.145685</v>
      </c>
      <c r="R14" s="70">
        <f t="shared" si="7"/>
        <v>-1</v>
      </c>
      <c r="S14" s="68">
        <f t="array" ref="S14">SUMIFS('MONTHLY DATA'!$P:$P,'MONTHLY DATA'!$A:$A,FOCUSYEAR,'MONTHLY DATA'!$B:$B,INDEX(AREAS,AREAS.CHOICE),'MONTHLY DATA'!$C:$C,"VN - "&amp;CONTROLS!$E$21)/$B$2</f>
        <v>0</v>
      </c>
      <c r="T14" s="69">
        <f t="array" ref="T14">SUMIFS('MONTHLY DATA'!$P:$P,'MONTHLY DATA'!$A:$A,COMPARISONYEAR,'MONTHLY DATA'!$B:$B,INDEX(AREAS,AREAS.CHOICE),'MONTHLY DATA'!$C:$C,"VN - "&amp;CONTROLS!$E$21)/$B$2</f>
        <v>30331.6452</v>
      </c>
      <c r="U14" s="70">
        <f t="shared" si="8"/>
        <v>-1</v>
      </c>
      <c r="V14" s="68">
        <f t="array" ref="V14">SUMIFS('MONTHLY DATA'!$P:$P,'MONTHLY DATA'!$A:$A,FOCUSYEAR,'MONTHLY DATA'!$B:$B,INDEX(AREAS,AREAS.CHOICE),'MONTHLY DATA'!$C:$C,"VN - Total Visitor Numbers 000's")/$B$2</f>
        <v>0</v>
      </c>
      <c r="W14" s="69">
        <f t="array" ref="W14">SUMIFS('MONTHLY DATA'!$P:$P,'MONTHLY DATA'!$A:$A,COMPARISONYEAR,'MONTHLY DATA'!$B:$B,INDEX(AREAS,AREAS.CHOICE),'MONTHLY DATA'!$C:$C,"VN - Total Visitor Numbers 000's")/$B$2</f>
        <v>34919.79088</v>
      </c>
      <c r="X14" s="70">
        <f t="shared" si="9"/>
        <v>-1</v>
      </c>
      <c r="Y14" s="2"/>
      <c r="Z14" s="2"/>
    </row>
    <row r="15" ht="15.75" customHeight="1">
      <c r="A15" s="2"/>
      <c r="B15" s="2"/>
      <c r="C15" s="2"/>
      <c r="D15" s="3"/>
      <c r="E15" s="72" t="s">
        <v>14</v>
      </c>
      <c r="F15" s="67" t="str">
        <f t="shared" ref="F15:F16" si="10">$A$4</f>
        <v>£000s</v>
      </c>
      <c r="G15" s="73"/>
      <c r="H15" s="74"/>
      <c r="I15" s="75"/>
      <c r="J15" s="73"/>
      <c r="K15" s="74"/>
      <c r="L15" s="75"/>
      <c r="M15" s="73"/>
      <c r="N15" s="74"/>
      <c r="O15" s="75"/>
      <c r="P15" s="74"/>
      <c r="Q15" s="74"/>
      <c r="R15" s="75"/>
      <c r="S15" s="74"/>
      <c r="T15" s="74"/>
      <c r="U15" s="76"/>
      <c r="V15" s="68">
        <f t="array" ref="V15">SUMIFS('MONTHLY DATA'!$P:$P,'MONTHLY DATA'!$A:$A,FOCUSYEAR,'MONTHLY DATA'!$B:$B,INDEX(AREAS,AREAS.CHOICE),'MONTHLY DATA'!$C:$C,"EI - Direct Expenditure")/$A$2</f>
        <v>0</v>
      </c>
      <c r="W15" s="69">
        <f t="array" ref="W15">SUMIFS('MONTHLY DATA'!$P:$P,'MONTHLY DATA'!$A:$A,COMPARISONYEAR,'MONTHLY DATA'!$B:$B,INDEX(AREAS,AREAS.CHOICE),'MONTHLY DATA'!$C:$C,"EI - Direct Expenditure")/$A$2*IF(CONTROLS!$J$1=2,1,INDEX(INDEX.RATES,MATCH(COMPARISONYEAR,INDEX.YRS,0))/INDEX(INDEX.RATES,MATCH(FOCUSYEAR,INDEX.YRS,0)))</f>
        <v>1739384.457</v>
      </c>
      <c r="X15" s="70">
        <f t="shared" si="9"/>
        <v>-1</v>
      </c>
      <c r="Y15" s="2"/>
      <c r="Z15" s="2"/>
    </row>
    <row r="16" ht="15.75" customHeight="1">
      <c r="A16" s="2"/>
      <c r="B16" s="2"/>
      <c r="C16" s="2"/>
      <c r="D16" s="3"/>
      <c r="E16" s="77" t="s">
        <v>15</v>
      </c>
      <c r="F16" s="67" t="str">
        <f t="shared" si="10"/>
        <v>£000s</v>
      </c>
      <c r="G16" s="68">
        <f t="array" ref="G16">SUMIFS('MONTHLY DATA'!$P:$P,'MONTHLY DATA'!$A:$A,FOCUSYEAR,'MONTHLY DATA'!$B:$B,INDEX(AREAS,AREAS.CHOICE),'MONTHLY DATA'!$C:$C,"EI - "&amp;CONTROLS!$E$18)/$A$2</f>
        <v>0</v>
      </c>
      <c r="H16" s="69">
        <f t="array" ref="H16">SUMIFS('MONTHLY DATA'!$P:$P,'MONTHLY DATA'!$A:$A,COMPARISONYEAR,'MONTHLY DATA'!$B:$B,INDEX(AREAS,AREAS.CHOICE),'MONTHLY DATA'!$C:$C,"EI - "&amp;CONTROLS!$E$18)/$A$2*IF(CONTROLS!$J$1=2,1,INDEX(INDEX.RATES,MATCH(COMPARISONYEAR,INDEX.YRS,0))/INDEX(INDEX.RATES,MATCH(FOCUSYEAR,INDEX.YRS,0)))</f>
        <v>299957.3946</v>
      </c>
      <c r="I16" s="70">
        <f t="shared" ref="I16:I17" si="12">IFERROR(G16/H16-1,"")</f>
        <v>-1</v>
      </c>
      <c r="J16" s="68">
        <f t="array" ref="J16">SUMIFS('MONTHLY DATA'!$P:$P,'MONTHLY DATA'!$A:$A,FOCUSYEAR,'MONTHLY DATA'!$B:$B,INDEX(AREAS,AREAS.CHOICE),'MONTHLY DATA'!$C:$C,"EI - "&amp;CONTROLS!$E$19)/$A$2</f>
        <v>0</v>
      </c>
      <c r="K16" s="69">
        <f t="array" ref="K16">SUMIFS('MONTHLY DATA'!$P:$P,'MONTHLY DATA'!$A:$A,COMPARISONYEAR,'MONTHLY DATA'!$B:$B,INDEX(AREAS,AREAS.CHOICE),'MONTHLY DATA'!$C:$C,"EI - "&amp;CONTROLS!$E$19)/$A$2*IF(CONTROLS!$J$1=2,1,INDEX(INDEX.RATES,MATCH(COMPARISONYEAR,INDEX.YRS,0))/INDEX(INDEX.RATES,MATCH(FOCUSYEAR,INDEX.YRS,0)))</f>
        <v>683792.1425</v>
      </c>
      <c r="L16" s="70">
        <f t="shared" ref="L16:L17" si="13">IFERROR(J16/K16-1,"")</f>
        <v>-1</v>
      </c>
      <c r="M16" s="68">
        <f t="array" ref="M16">SUMIFS('MONTHLY DATA'!$P:$P,'MONTHLY DATA'!$A:$A,FOCUSYEAR,'MONTHLY DATA'!$B:$B,INDEX(AREAS,AREAS.CHOICE),'MONTHLY DATA'!$C:$C,"EI - "&amp;CONTROLS!$E$20)/$A$2</f>
        <v>0</v>
      </c>
      <c r="N16" s="69">
        <f t="array" ref="N16">SUMIFS('MONTHLY DATA'!$P:$P,'MONTHLY DATA'!$A:$A,COMPARISONYEAR,'MONTHLY DATA'!$B:$B,INDEX(AREAS,AREAS.CHOICE),'MONTHLY DATA'!$C:$C,"EI - "&amp;CONTROLS!$E$20)/$A$2*IF(CONTROLS!$J$1=2,1,INDEX(INDEX.RATES,MATCH(COMPARISONYEAR,INDEX.YRS,0))/INDEX(INDEX.RATES,MATCH(FOCUSYEAR,INDEX.YRS,0)))</f>
        <v>213627.0015</v>
      </c>
      <c r="O16" s="70">
        <f t="shared" ref="O16:O17" si="14">IFERROR(M16/N16-1,"")</f>
        <v>-1</v>
      </c>
      <c r="P16" s="68">
        <f t="shared" ref="P16:Q16" si="11">SUM(G16,J16,M16)</f>
        <v>0</v>
      </c>
      <c r="Q16" s="69">
        <f t="shared" si="11"/>
        <v>1197376.539</v>
      </c>
      <c r="R16" s="70">
        <f t="shared" ref="R16:R17" si="16">IFERROR(P16/Q16-1,"")</f>
        <v>-1</v>
      </c>
      <c r="S16" s="68">
        <f t="array" ref="S16">SUMIFS('MONTHLY DATA'!$P:$P,'MONTHLY DATA'!$A:$A,FOCUSYEAR,'MONTHLY DATA'!$B:$B,INDEX(AREAS,AREAS.CHOICE),'MONTHLY DATA'!$C:$C,"EI - "&amp;CONTROLS!$E$21)/$A$2</f>
        <v>0</v>
      </c>
      <c r="T16" s="69">
        <f t="array" ref="T16">SUMIFS('MONTHLY DATA'!$P:$P,'MONTHLY DATA'!$A:$A,COMPARISONYEAR,'MONTHLY DATA'!$B:$B,INDEX(AREAS,AREAS.CHOICE),'MONTHLY DATA'!$C:$C,"EI - "&amp;CONTROLS!$E$21)/$A$2*IF(CONTROLS!$J$1=2,1,INDEX(INDEX.RATES,MATCH(COMPARISONYEAR,INDEX.YRS,0))/INDEX(INDEX.RATES,MATCH(FOCUSYEAR,INDEX.YRS,0)))</f>
        <v>1189444.91</v>
      </c>
      <c r="U16" s="70">
        <f t="shared" ref="U16:U17" si="17">IFERROR(S16/T16-1,"")</f>
        <v>-1</v>
      </c>
      <c r="V16" s="68">
        <f t="array" ref="V16">SUMIFS('MONTHLY DATA'!$P:$P,'MONTHLY DATA'!$A:$A,FOCUSYEAR,'MONTHLY DATA'!$B:$B,INDEX(AREAS,AREAS.CHOICE),'MONTHLY DATA'!$C:$C,"EI - Total Economic Impact")/$A$2</f>
        <v>0</v>
      </c>
      <c r="W16" s="69">
        <f t="array" ref="W16">SUMIFS('MONTHLY DATA'!$P:$P,'MONTHLY DATA'!$A:$A,COMPARISONYEAR,'MONTHLY DATA'!$B:$B,INDEX(AREAS,AREAS.CHOICE),'MONTHLY DATA'!$C:$C,"EI - Total Economic Impact")/$A$2*IF(CONTROLS!$J$1=2,1,INDEX(INDEX.RATES,MATCH(COMPARISONYEAR,INDEX.YRS,0))/INDEX(INDEX.RATES,MATCH(FOCUSYEAR,INDEX.YRS,0)))</f>
        <v>2386821.448</v>
      </c>
      <c r="X16" s="70">
        <f t="shared" si="9"/>
        <v>-1</v>
      </c>
      <c r="Y16" s="2"/>
      <c r="Z16" s="2"/>
    </row>
    <row r="17" ht="15.75" customHeight="1">
      <c r="A17" s="2"/>
      <c r="B17" s="2"/>
      <c r="C17" s="2"/>
      <c r="D17" s="3"/>
      <c r="E17" s="78" t="s">
        <v>16</v>
      </c>
      <c r="F17" s="67" t="s">
        <v>17</v>
      </c>
      <c r="G17" s="79">
        <f t="array" ref="G17">SUMIFS('MONTHLY DATA'!$P:$P,'MONTHLY DATA'!$A:$A,FOCUSYEAR,'MONTHLY DATA'!$B:$B,INDEX(AREAS,AREAS.CHOICE),'MONTHLY DATA'!$C:$C,"DIRECT EMP - "&amp;CONTROLS!$E$18)</f>
        <v>0</v>
      </c>
      <c r="H17" s="80">
        <f t="array" ref="H17">SUMIFS('MONTHLY DATA'!$P:$P,'MONTHLY DATA'!$A:$A,COMPARISONYEAR,'MONTHLY DATA'!$B:$B,INDEX(AREAS,AREAS.CHOICE),'MONTHLY DATA'!$C:$C,"DIRECT EMP - "&amp;CONTROLS!$E$18)</f>
        <v>5371.122902</v>
      </c>
      <c r="I17" s="70">
        <f t="shared" si="12"/>
        <v>-1</v>
      </c>
      <c r="J17" s="79">
        <f t="array" ref="J17">SUMIFS('MONTHLY DATA'!$P:$P,'MONTHLY DATA'!$A:$A,FOCUSYEAR,'MONTHLY DATA'!$B:$B,INDEX(AREAS,AREAS.CHOICE),'MONTHLY DATA'!$C:$C,"DIRECT EMP - "&amp;CONTROLS!$E$19)</f>
        <v>0</v>
      </c>
      <c r="K17" s="80">
        <f t="array" ref="K17">SUMIFS('MONTHLY DATA'!$P:$P,'MONTHLY DATA'!$A:$A,COMPARISONYEAR,'MONTHLY DATA'!$B:$B,INDEX(AREAS,AREAS.CHOICE),'MONTHLY DATA'!$C:$C,"DIRECT EMP - "&amp;CONTROLS!$E$19)</f>
        <v>5830.488321</v>
      </c>
      <c r="L17" s="70">
        <f t="shared" si="13"/>
        <v>-1</v>
      </c>
      <c r="M17" s="79">
        <f t="array" ref="M17">SUMIFS('MONTHLY DATA'!$P:$P,'MONTHLY DATA'!$A:$A,FOCUSYEAR,'MONTHLY DATA'!$B:$B,INDEX(AREAS,AREAS.CHOICE),'MONTHLY DATA'!$C:$C,"DIRECT EMP - "&amp;CONTROLS!$E$20)</f>
        <v>0</v>
      </c>
      <c r="N17" s="80">
        <f t="array" ref="N17">SUMIFS('MONTHLY DATA'!$P:$P,'MONTHLY DATA'!$A:$A,COMPARISONYEAR,'MONTHLY DATA'!$B:$B,INDEX(AREAS,AREAS.CHOICE),'MONTHLY DATA'!$C:$C,"DIRECT EMP - "&amp;CONTROLS!$E$20)</f>
        <v>1913.665931</v>
      </c>
      <c r="O17" s="70">
        <f t="shared" si="14"/>
        <v>-1</v>
      </c>
      <c r="P17" s="79">
        <f t="shared" ref="P17:Q17" si="15">SUM(G17,J17,M17)</f>
        <v>0</v>
      </c>
      <c r="Q17" s="80">
        <f t="shared" si="15"/>
        <v>13115.27715</v>
      </c>
      <c r="R17" s="70">
        <f t="shared" si="16"/>
        <v>-1</v>
      </c>
      <c r="S17" s="79">
        <f t="array" ref="S17">SUMIFS('MONTHLY DATA'!$P:$P,'MONTHLY DATA'!$A:$A,FOCUSYEAR,'MONTHLY DATA'!$B:$B,INDEX(AREAS,AREAS.CHOICE),'MONTHLY DATA'!$C:$C,"DIRECT EMP - "&amp;CONTROLS!$E$21)</f>
        <v>0</v>
      </c>
      <c r="T17" s="80">
        <f t="array" ref="T17">SUMIFS('MONTHLY DATA'!$P:$P,'MONTHLY DATA'!$A:$A,COMPARISONYEAR,'MONTHLY DATA'!$B:$B,INDEX(AREAS,AREAS.CHOICE),'MONTHLY DATA'!$C:$C,"DIRECT EMP - "&amp;CONTROLS!$E$21)</f>
        <v>10320.79738</v>
      </c>
      <c r="U17" s="70">
        <f t="shared" si="17"/>
        <v>-1</v>
      </c>
      <c r="V17" s="79">
        <f t="array" ref="V17">SUMIFS('MONTHLY DATA'!$P:$P,'MONTHLY DATA'!$A:$A,FOCUSYEAR,'MONTHLY DATA'!$B:$B,INDEX(AREAS,AREAS.CHOICE),'MONTHLY DATA'!$C:$C,"DIRECT EMP - Total Direct Employment")</f>
        <v>0</v>
      </c>
      <c r="W17" s="80">
        <f t="array" ref="W17">SUMIFS('MONTHLY DATA'!$P:$P,'MONTHLY DATA'!$A:$A,COMPARISONYEAR,'MONTHLY DATA'!$B:$B,INDEX(AREAS,AREAS.CHOICE),'MONTHLY DATA'!$C:$C,"DIRECT EMP - Total Direct Employment")</f>
        <v>23436.07453</v>
      </c>
      <c r="X17" s="70">
        <f t="shared" si="9"/>
        <v>-1</v>
      </c>
      <c r="Y17" s="2"/>
      <c r="Z17" s="2"/>
    </row>
    <row r="18" ht="15.75" customHeight="1">
      <c r="A18" s="2"/>
      <c r="B18" s="2"/>
      <c r="C18" s="2"/>
      <c r="D18" s="3"/>
      <c r="E18" s="81" t="s">
        <v>18</v>
      </c>
      <c r="F18" s="67" t="s">
        <v>17</v>
      </c>
      <c r="G18" s="73"/>
      <c r="H18" s="74"/>
      <c r="I18" s="75"/>
      <c r="J18" s="74"/>
      <c r="K18" s="74"/>
      <c r="L18" s="75"/>
      <c r="M18" s="74"/>
      <c r="N18" s="74"/>
      <c r="O18" s="75"/>
      <c r="P18" s="74"/>
      <c r="Q18" s="74"/>
      <c r="R18" s="75"/>
      <c r="S18" s="74"/>
      <c r="T18" s="74"/>
      <c r="U18" s="76"/>
      <c r="V18" s="79">
        <f t="array" ref="V18">SUMIFS('MONTHLY DATA'!$P:$P,'MONTHLY DATA'!$A:$A,FOCUSYEAR,'MONTHLY DATA'!$B:$B,INDEX(AREAS,AREAS.CHOICE),'MONTHLY DATA'!$C:$C,"EMP - Total Employment")</f>
        <v>0</v>
      </c>
      <c r="W18" s="80">
        <f t="array" ref="W18">SUMIFS('MONTHLY DATA'!$P:$P,'MONTHLY DATA'!$A:$A,COMPARISONYEAR,'MONTHLY DATA'!$B:$B,INDEX(AREAS,AREAS.CHOICE),'MONTHLY DATA'!$C:$C,"EMP - Total Employment")</f>
        <v>30187.81224</v>
      </c>
      <c r="X18" s="70">
        <f t="shared" si="9"/>
        <v>-1</v>
      </c>
      <c r="Y18" s="2"/>
      <c r="Z18" s="2"/>
    </row>
    <row r="19" ht="15.75" customHeight="1">
      <c r="A19" s="2"/>
      <c r="B19" s="2"/>
      <c r="C19" s="2"/>
      <c r="D19" s="3"/>
      <c r="E19" s="39" t="str">
        <f>"PERCENTAGE CHANGE BY VISITOR TYPE AND PERFORMANCE MEASURE - COMPARING "&amp;CONTROLS!$K$16&amp;" &amp; "&amp;CONTROLS!$K$15</f>
        <v>#NAME?</v>
      </c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5"/>
      <c r="Y19" s="2"/>
      <c r="Z19" s="2"/>
    </row>
    <row r="20" ht="15.75" customHeight="1">
      <c r="A20" s="2"/>
      <c r="B20" s="2"/>
      <c r="C20" s="2"/>
      <c r="D20" s="3"/>
      <c r="E20" s="41" t="s">
        <v>0</v>
      </c>
      <c r="F20" s="42"/>
      <c r="G20" s="82" t="s">
        <v>8</v>
      </c>
      <c r="H20" s="52"/>
      <c r="I20" s="42"/>
      <c r="J20" s="83" t="s">
        <v>9</v>
      </c>
      <c r="K20" s="52"/>
      <c r="L20" s="42"/>
      <c r="M20" s="84" t="s">
        <v>19</v>
      </c>
      <c r="N20" s="52"/>
      <c r="O20" s="42"/>
      <c r="P20" s="85" t="s">
        <v>1</v>
      </c>
      <c r="Q20" s="52"/>
      <c r="R20" s="42"/>
      <c r="S20" s="86" t="s">
        <v>2</v>
      </c>
      <c r="T20" s="52"/>
      <c r="U20" s="42"/>
      <c r="V20" s="87" t="s">
        <v>3</v>
      </c>
      <c r="W20" s="52"/>
      <c r="X20" s="42"/>
      <c r="Y20" s="2"/>
      <c r="Z20" s="2"/>
    </row>
    <row r="21" ht="24.0" customHeight="1">
      <c r="A21" s="2"/>
      <c r="B21" s="2"/>
      <c r="C21" s="2"/>
      <c r="D21" s="3"/>
      <c r="E21" s="88" t="s">
        <v>12</v>
      </c>
      <c r="F21" s="25"/>
      <c r="G21" s="89"/>
      <c r="H21" s="90"/>
      <c r="I21" s="91"/>
      <c r="J21" s="89"/>
      <c r="K21" s="90"/>
      <c r="L21" s="91"/>
      <c r="M21" s="89"/>
      <c r="N21" s="90"/>
      <c r="O21" s="91"/>
      <c r="P21" s="89"/>
      <c r="Q21" s="90"/>
      <c r="R21" s="90"/>
      <c r="S21" s="89"/>
      <c r="T21" s="90"/>
      <c r="U21" s="91"/>
      <c r="V21" s="90"/>
      <c r="W21" s="90"/>
      <c r="X21" s="91"/>
      <c r="Y21" s="2"/>
      <c r="Z21" s="2"/>
    </row>
    <row r="22" ht="24.0" customHeight="1">
      <c r="A22" s="2"/>
      <c r="B22" s="2"/>
      <c r="C22" s="2"/>
      <c r="D22" s="3"/>
      <c r="E22" s="92" t="s">
        <v>13</v>
      </c>
      <c r="F22" s="25"/>
      <c r="G22" s="93"/>
      <c r="H22" s="94"/>
      <c r="I22" s="95"/>
      <c r="J22" s="93"/>
      <c r="K22" s="94"/>
      <c r="L22" s="95"/>
      <c r="M22" s="93"/>
      <c r="N22" s="94"/>
      <c r="O22" s="95"/>
      <c r="P22" s="93"/>
      <c r="Q22" s="94"/>
      <c r="R22" s="94"/>
      <c r="S22" s="93"/>
      <c r="T22" s="94"/>
      <c r="U22" s="95"/>
      <c r="V22" s="94"/>
      <c r="W22" s="94"/>
      <c r="X22" s="95"/>
      <c r="Y22" s="2"/>
      <c r="Z22" s="2"/>
    </row>
    <row r="23" ht="24.0" customHeight="1">
      <c r="A23" s="2"/>
      <c r="B23" s="2"/>
      <c r="C23" s="2"/>
      <c r="D23" s="3"/>
      <c r="E23" s="96" t="s">
        <v>20</v>
      </c>
      <c r="F23" s="25"/>
      <c r="G23" s="93"/>
      <c r="H23" s="94"/>
      <c r="I23" s="95"/>
      <c r="J23" s="93"/>
      <c r="K23" s="94"/>
      <c r="L23" s="95"/>
      <c r="M23" s="93"/>
      <c r="N23" s="94"/>
      <c r="O23" s="95"/>
      <c r="P23" s="93"/>
      <c r="Q23" s="94"/>
      <c r="R23" s="94"/>
      <c r="S23" s="93"/>
      <c r="T23" s="94"/>
      <c r="U23" s="95"/>
      <c r="V23" s="94"/>
      <c r="W23" s="94"/>
      <c r="X23" s="95"/>
      <c r="Y23" s="2"/>
      <c r="Z23" s="2"/>
    </row>
    <row r="24" ht="24.0" customHeight="1">
      <c r="A24" s="2"/>
      <c r="B24" s="2"/>
      <c r="C24" s="2"/>
      <c r="D24" s="3"/>
      <c r="E24" s="97" t="s">
        <v>16</v>
      </c>
      <c r="F24" s="25"/>
      <c r="G24" s="98"/>
      <c r="H24" s="99"/>
      <c r="I24" s="100"/>
      <c r="J24" s="98"/>
      <c r="K24" s="99"/>
      <c r="L24" s="100"/>
      <c r="M24" s="98"/>
      <c r="N24" s="99"/>
      <c r="O24" s="100"/>
      <c r="P24" s="98"/>
      <c r="Q24" s="99"/>
      <c r="R24" s="99"/>
      <c r="S24" s="98"/>
      <c r="T24" s="99"/>
      <c r="U24" s="100"/>
      <c r="V24" s="99"/>
      <c r="W24" s="99"/>
      <c r="X24" s="100"/>
      <c r="Y24" s="2"/>
      <c r="Z24" s="2"/>
    </row>
    <row r="25" ht="15.75" customHeight="1">
      <c r="A25" s="2"/>
      <c r="B25" s="2"/>
      <c r="C25" s="2"/>
      <c r="D25" s="3"/>
      <c r="E25" s="101" t="str">
        <f>"Sectoral Distribution of Economic Impact - "&amp;$A$4&amp;" including VAT - "&amp;$P$7</f>
        <v>Sectoral Distribution of Economic Impact - £000s including VAT - All £'s Historic Prices</v>
      </c>
      <c r="F25" s="52"/>
      <c r="G25" s="52"/>
      <c r="H25" s="52"/>
      <c r="I25" s="52"/>
      <c r="J25" s="52"/>
      <c r="K25" s="52"/>
      <c r="L25" s="42"/>
      <c r="M25" s="102" t="s">
        <v>21</v>
      </c>
      <c r="N25" s="27"/>
      <c r="O25" s="28"/>
      <c r="P25" s="59" t="s">
        <v>22</v>
      </c>
      <c r="Q25" s="52"/>
      <c r="R25" s="52"/>
      <c r="S25" s="52"/>
      <c r="T25" s="52"/>
      <c r="U25" s="52"/>
      <c r="V25" s="52"/>
      <c r="W25" s="52"/>
      <c r="X25" s="42"/>
      <c r="Y25" s="2"/>
      <c r="Z25" s="2"/>
    </row>
    <row r="26" ht="15.75" customHeight="1">
      <c r="A26" s="2"/>
      <c r="B26" s="2"/>
      <c r="C26" s="2"/>
      <c r="D26" s="3"/>
      <c r="E26" s="93"/>
      <c r="F26" s="94"/>
      <c r="G26" s="94"/>
      <c r="H26" s="94"/>
      <c r="I26" s="94"/>
      <c r="J26" s="63" t="str">
        <f>CONTROLS!$K$16</f>
        <v>#NAME?</v>
      </c>
      <c r="K26" s="64">
        <f>CONTROLS!$K$15</f>
        <v>2018</v>
      </c>
      <c r="L26" s="103" t="s">
        <v>11</v>
      </c>
      <c r="M26" s="61"/>
      <c r="N26" s="37"/>
      <c r="O26" s="38"/>
      <c r="P26" s="63" t="str">
        <f>CONTROLS!$K$16</f>
        <v>#NAME?</v>
      </c>
      <c r="Q26" s="64">
        <f>CONTROLS!$K$15</f>
        <v>2018</v>
      </c>
      <c r="R26" s="104" t="s">
        <v>11</v>
      </c>
      <c r="S26" s="94"/>
      <c r="T26" s="94"/>
      <c r="U26" s="94"/>
      <c r="V26" s="94"/>
      <c r="W26" s="94"/>
      <c r="X26" s="95"/>
      <c r="Y26" s="2"/>
      <c r="Z26" s="2"/>
    </row>
    <row r="27" ht="15.75" customHeight="1">
      <c r="A27" s="2"/>
      <c r="B27" s="2"/>
      <c r="C27" s="2"/>
      <c r="D27" s="3"/>
      <c r="E27" s="93"/>
      <c r="F27" s="94"/>
      <c r="G27" s="94"/>
      <c r="H27" s="94"/>
      <c r="I27" s="94"/>
      <c r="J27" s="68" t="str">
        <f t="array" ref="J27">SUMIFS('MONTHLY DATA'!$P:$P,'MONTHLY DATA'!$A:$A,FOCUSYEAR,'MONTHLY DATA'!$B:$B,INDEX(AREAS,AREAS.CHOICE),'MONTHLY DATA'!$C:$C,"EI - "&amp;$M27)/$A$2*(1+INDEX(VATRATES,MATCH(FOCUSYEAR,INDEX.YRS,0)))</f>
        <v>#NAME?</v>
      </c>
      <c r="K27" s="69" t="str">
        <f t="array" ref="K27">SUMIFS('MONTHLY DATA'!$P:$P,'MONTHLY DATA'!$A:$A,COMPARISONYEAR,'MONTHLY DATA'!$B:$B,INDEX(AREAS,AREAS.CHOICE),'MONTHLY DATA'!$C:$C,"EI - "&amp;$M27)/$A$2*(1+INDEX(VATRATES,MATCH(FOCUSYEAR,INDEX.YRS,0)))*IF(CONTROLS!$J$1=2,1,INDEX(INDEX.RATES,MATCH(COMPARISONYEAR,INDEX.YRS,0))/INDEX(INDEX.RATES,MATCH(FOCUSYEAR,INDEX.YRS,0)))</f>
        <v>#NAME?</v>
      </c>
      <c r="L27" s="70" t="str">
        <f t="shared" ref="L27:L34" si="18">IFERROR(J27/K27-1,"")</f>
        <v/>
      </c>
      <c r="M27" s="105" t="s">
        <v>23</v>
      </c>
      <c r="N27" s="52"/>
      <c r="O27" s="42"/>
      <c r="P27" s="79">
        <f t="array" ref="P27">SUMIFS('MONTHLY DATA'!$P:$P,'MONTHLY DATA'!$A:$A,FOCUSYEAR,'MONTHLY DATA'!$B:$B,INDEX(AREAS,AREAS.CHOICE),'MONTHLY DATA'!$C:$C,"DIRECT EMP - "&amp;$M27)</f>
        <v>0</v>
      </c>
      <c r="Q27" s="80">
        <f t="array" ref="Q27">SUMIFS('MONTHLY DATA'!$P:$P,'MONTHLY DATA'!$A:$A,COMPARISONYEAR,'MONTHLY DATA'!$B:$B,INDEX(AREAS,AREAS.CHOICE),'MONTHLY DATA'!$C:$C,"DIRECT EMP - "&amp;$M27)</f>
        <v>5178.46054</v>
      </c>
      <c r="R27" s="70">
        <f t="shared" ref="R27:R34" si="19">IFERROR(P27/Q27-1,"")</f>
        <v>-1</v>
      </c>
      <c r="S27" s="94"/>
      <c r="T27" s="94"/>
      <c r="U27" s="94"/>
      <c r="V27" s="94"/>
      <c r="W27" s="94"/>
      <c r="X27" s="95"/>
      <c r="Y27" s="2"/>
      <c r="Z27" s="2"/>
    </row>
    <row r="28" ht="15.75" customHeight="1">
      <c r="A28" s="2"/>
      <c r="B28" s="2"/>
      <c r="C28" s="2"/>
      <c r="D28" s="3"/>
      <c r="E28" s="93"/>
      <c r="F28" s="94"/>
      <c r="G28" s="94"/>
      <c r="H28" s="94"/>
      <c r="I28" s="94"/>
      <c r="J28" s="68" t="str">
        <f t="array" ref="J28">SUMIFS('MONTHLY DATA'!$P:$P,'MONTHLY DATA'!$A:$A,FOCUSYEAR,'MONTHLY DATA'!$B:$B,INDEX(AREAS,AREAS.CHOICE),'MONTHLY DATA'!$C:$C,"EI - "&amp;$M28)/$A$2*(1+INDEX(VATRATES,MATCH(FOCUSYEAR,INDEX.YRS,0)))</f>
        <v>#NAME?</v>
      </c>
      <c r="K28" s="69" t="str">
        <f t="array" ref="K28">SUMIFS('MONTHLY DATA'!$P:$P,'MONTHLY DATA'!$A:$A,COMPARISONYEAR,'MONTHLY DATA'!$B:$B,INDEX(AREAS,AREAS.CHOICE),'MONTHLY DATA'!$C:$C,"EI - "&amp;$M28)/$A$2*(1+INDEX(VATRATES,MATCH(FOCUSYEAR,INDEX.YRS,0)))*IF(CONTROLS!$J$1=2,1,INDEX(INDEX.RATES,MATCH(COMPARISONYEAR,INDEX.YRS,0))/INDEX(INDEX.RATES,MATCH(FOCUSYEAR,INDEX.YRS,0)))</f>
        <v>#NAME?</v>
      </c>
      <c r="L28" s="70" t="str">
        <f t="shared" si="18"/>
        <v/>
      </c>
      <c r="M28" s="105" t="s">
        <v>24</v>
      </c>
      <c r="N28" s="52"/>
      <c r="O28" s="42"/>
      <c r="P28" s="79">
        <f t="array" ref="P28">SUMIFS('MONTHLY DATA'!$P:$P,'MONTHLY DATA'!$A:$A,FOCUSYEAR,'MONTHLY DATA'!$B:$B,INDEX(AREAS,AREAS.CHOICE),'MONTHLY DATA'!$C:$C,"DIRECT EMP - "&amp;$M28)</f>
        <v>0</v>
      </c>
      <c r="Q28" s="80">
        <f t="array" ref="Q28">SUMIFS('MONTHLY DATA'!$P:$P,'MONTHLY DATA'!$A:$A,COMPARISONYEAR,'MONTHLY DATA'!$B:$B,INDEX(AREAS,AREAS.CHOICE),'MONTHLY DATA'!$C:$C,"DIRECT EMP - "&amp;$M28)</f>
        <v>6381.791739</v>
      </c>
      <c r="R28" s="70">
        <f t="shared" si="19"/>
        <v>-1</v>
      </c>
      <c r="S28" s="94"/>
      <c r="T28" s="94"/>
      <c r="U28" s="94"/>
      <c r="V28" s="94"/>
      <c r="W28" s="94"/>
      <c r="X28" s="95"/>
      <c r="Y28" s="2"/>
      <c r="Z28" s="2"/>
    </row>
    <row r="29" ht="15.75" customHeight="1">
      <c r="A29" s="2"/>
      <c r="B29" s="2"/>
      <c r="C29" s="2"/>
      <c r="D29" s="3"/>
      <c r="E29" s="93"/>
      <c r="F29" s="94"/>
      <c r="G29" s="94"/>
      <c r="H29" s="94"/>
      <c r="I29" s="94"/>
      <c r="J29" s="68" t="str">
        <f t="array" ref="J29">SUMIFS('MONTHLY DATA'!$P:$P,'MONTHLY DATA'!$A:$A,FOCUSYEAR,'MONTHLY DATA'!$B:$B,INDEX(AREAS,AREAS.CHOICE),'MONTHLY DATA'!$C:$C,"EI - "&amp;$M29)/$A$2*(1+INDEX(VATRATES,MATCH(FOCUSYEAR,INDEX.YRS,0)))</f>
        <v>#NAME?</v>
      </c>
      <c r="K29" s="69" t="str">
        <f t="array" ref="K29">SUMIFS('MONTHLY DATA'!$P:$P,'MONTHLY DATA'!$A:$A,COMPARISONYEAR,'MONTHLY DATA'!$B:$B,INDEX(AREAS,AREAS.CHOICE),'MONTHLY DATA'!$C:$C,"EI - "&amp;$M29)/$A$2*(1+INDEX(VATRATES,MATCH(FOCUSYEAR,INDEX.YRS,0)))*IF(CONTROLS!$J$1=2,1,INDEX(INDEX.RATES,MATCH(COMPARISONYEAR,INDEX.YRS,0))/INDEX(INDEX.RATES,MATCH(FOCUSYEAR,INDEX.YRS,0)))</f>
        <v>#NAME?</v>
      </c>
      <c r="L29" s="70" t="str">
        <f t="shared" si="18"/>
        <v/>
      </c>
      <c r="M29" s="105" t="s">
        <v>25</v>
      </c>
      <c r="N29" s="52"/>
      <c r="O29" s="42"/>
      <c r="P29" s="79">
        <f t="array" ref="P29">SUMIFS('MONTHLY DATA'!$P:$P,'MONTHLY DATA'!$A:$A,FOCUSYEAR,'MONTHLY DATA'!$B:$B,INDEX(AREAS,AREAS.CHOICE),'MONTHLY DATA'!$C:$C,"DIRECT EMP - "&amp;$M29)</f>
        <v>0</v>
      </c>
      <c r="Q29" s="80">
        <f t="array" ref="Q29">SUMIFS('MONTHLY DATA'!$P:$P,'MONTHLY DATA'!$A:$A,COMPARISONYEAR,'MONTHLY DATA'!$B:$B,INDEX(AREAS,AREAS.CHOICE),'MONTHLY DATA'!$C:$C,"DIRECT EMP - "&amp;$M29)</f>
        <v>3014.442962</v>
      </c>
      <c r="R29" s="70">
        <f t="shared" si="19"/>
        <v>-1</v>
      </c>
      <c r="S29" s="94"/>
      <c r="T29" s="94"/>
      <c r="U29" s="94"/>
      <c r="V29" s="94"/>
      <c r="W29" s="94"/>
      <c r="X29" s="95"/>
      <c r="Y29" s="2"/>
      <c r="Z29" s="2"/>
    </row>
    <row r="30" ht="15.75" customHeight="1">
      <c r="A30" s="2"/>
      <c r="B30" s="2"/>
      <c r="C30" s="2"/>
      <c r="D30" s="3"/>
      <c r="E30" s="93"/>
      <c r="F30" s="94"/>
      <c r="G30" s="94"/>
      <c r="H30" s="94"/>
      <c r="I30" s="94"/>
      <c r="J30" s="68" t="str">
        <f t="array" ref="J30">SUMIFS('MONTHLY DATA'!$P:$P,'MONTHLY DATA'!$A:$A,FOCUSYEAR,'MONTHLY DATA'!$B:$B,INDEX(AREAS,AREAS.CHOICE),'MONTHLY DATA'!$C:$C,"EI - "&amp;$M30)/$A$2*(1+INDEX(VATRATES,MATCH(FOCUSYEAR,INDEX.YRS,0)))</f>
        <v>#NAME?</v>
      </c>
      <c r="K30" s="69" t="str">
        <f t="array" ref="K30">SUMIFS('MONTHLY DATA'!$P:$P,'MONTHLY DATA'!$A:$A,COMPARISONYEAR,'MONTHLY DATA'!$B:$B,INDEX(AREAS,AREAS.CHOICE),'MONTHLY DATA'!$C:$C,"EI - "&amp;$M30)/$A$2*(1+INDEX(VATRATES,MATCH(FOCUSYEAR,INDEX.YRS,0)))*IF(CONTROLS!$J$1=2,1,INDEX(INDEX.RATES,MATCH(COMPARISONYEAR,INDEX.YRS,0))/INDEX(INDEX.RATES,MATCH(FOCUSYEAR,INDEX.YRS,0)))</f>
        <v>#NAME?</v>
      </c>
      <c r="L30" s="70" t="str">
        <f t="shared" si="18"/>
        <v/>
      </c>
      <c r="M30" s="105" t="s">
        <v>26</v>
      </c>
      <c r="N30" s="52"/>
      <c r="O30" s="42"/>
      <c r="P30" s="79">
        <f t="array" ref="P30">SUMIFS('MONTHLY DATA'!$P:$P,'MONTHLY DATA'!$A:$A,FOCUSYEAR,'MONTHLY DATA'!$B:$B,INDEX(AREAS,AREAS.CHOICE),'MONTHLY DATA'!$C:$C,"DIRECT EMP - "&amp;$M30)</f>
        <v>0</v>
      </c>
      <c r="Q30" s="80">
        <f t="array" ref="Q30">SUMIFS('MONTHLY DATA'!$P:$P,'MONTHLY DATA'!$A:$A,COMPARISONYEAR,'MONTHLY DATA'!$B:$B,INDEX(AREAS,AREAS.CHOICE),'MONTHLY DATA'!$C:$C,"DIRECT EMP - "&amp;$M30)</f>
        <v>7422.043334</v>
      </c>
      <c r="R30" s="70">
        <f t="shared" si="19"/>
        <v>-1</v>
      </c>
      <c r="S30" s="94"/>
      <c r="T30" s="94"/>
      <c r="U30" s="94"/>
      <c r="V30" s="94"/>
      <c r="W30" s="94"/>
      <c r="X30" s="95"/>
      <c r="Y30" s="2"/>
      <c r="Z30" s="2"/>
    </row>
    <row r="31" ht="15.75" customHeight="1">
      <c r="A31" s="2"/>
      <c r="B31" s="2"/>
      <c r="C31" s="2"/>
      <c r="D31" s="3"/>
      <c r="E31" s="93"/>
      <c r="F31" s="94"/>
      <c r="G31" s="94"/>
      <c r="H31" s="94"/>
      <c r="I31" s="94"/>
      <c r="J31" s="68" t="str">
        <f t="array" ref="J31">SUMIFS('MONTHLY DATA'!$P:$P,'MONTHLY DATA'!$A:$A,FOCUSYEAR,'MONTHLY DATA'!$B:$B,INDEX(AREAS,AREAS.CHOICE),'MONTHLY DATA'!$C:$C,"EI - "&amp;$M31)/$A$2*(1+INDEX(VATRATES,MATCH(FOCUSYEAR,INDEX.YRS,0)))</f>
        <v>#NAME?</v>
      </c>
      <c r="K31" s="69" t="str">
        <f t="array" ref="K31">SUMIFS('MONTHLY DATA'!$P:$P,'MONTHLY DATA'!$A:$A,COMPARISONYEAR,'MONTHLY DATA'!$B:$B,INDEX(AREAS,AREAS.CHOICE),'MONTHLY DATA'!$C:$C,"EI - "&amp;$M31)/$A$2*(1+INDEX(VATRATES,MATCH(FOCUSYEAR,INDEX.YRS,0)))*IF(CONTROLS!$J$1=2,1,INDEX(INDEX.RATES,MATCH(COMPARISONYEAR,INDEX.YRS,0))/INDEX(INDEX.RATES,MATCH(FOCUSYEAR,INDEX.YRS,0)))</f>
        <v>#NAME?</v>
      </c>
      <c r="L31" s="70" t="str">
        <f t="shared" si="18"/>
        <v/>
      </c>
      <c r="M31" s="105" t="s">
        <v>27</v>
      </c>
      <c r="N31" s="52"/>
      <c r="O31" s="42"/>
      <c r="P31" s="79">
        <f t="array" ref="P31">SUMIFS('MONTHLY DATA'!$P:$P,'MONTHLY DATA'!$A:$A,FOCUSYEAR,'MONTHLY DATA'!$B:$B,INDEX(AREAS,AREAS.CHOICE),'MONTHLY DATA'!$C:$C,"DIRECT EMP - "&amp;$M31)</f>
        <v>0</v>
      </c>
      <c r="Q31" s="80">
        <f t="array" ref="Q31">SUMIFS('MONTHLY DATA'!$P:$P,'MONTHLY DATA'!$A:$A,COMPARISONYEAR,'MONTHLY DATA'!$B:$B,INDEX(AREAS,AREAS.CHOICE),'MONTHLY DATA'!$C:$C,"DIRECT EMP - "&amp;$M31)</f>
        <v>1439.335955</v>
      </c>
      <c r="R31" s="70">
        <f t="shared" si="19"/>
        <v>-1</v>
      </c>
      <c r="S31" s="94"/>
      <c r="T31" s="94"/>
      <c r="U31" s="94"/>
      <c r="V31" s="94"/>
      <c r="W31" s="94"/>
      <c r="X31" s="95"/>
      <c r="Y31" s="2"/>
      <c r="Z31" s="2"/>
    </row>
    <row r="32" ht="15.75" customHeight="1">
      <c r="A32" s="2"/>
      <c r="B32" s="2"/>
      <c r="C32" s="2"/>
      <c r="D32" s="3"/>
      <c r="E32" s="93"/>
      <c r="F32" s="94"/>
      <c r="G32" s="94"/>
      <c r="H32" s="94"/>
      <c r="I32" s="94"/>
      <c r="J32" s="106">
        <f t="shared" ref="J32:K32" si="20">V$15</f>
        <v>0</v>
      </c>
      <c r="K32" s="107">
        <f t="shared" si="20"/>
        <v>1739384.457</v>
      </c>
      <c r="L32" s="108">
        <f t="shared" si="18"/>
        <v>-1</v>
      </c>
      <c r="M32" s="109" t="s">
        <v>28</v>
      </c>
      <c r="N32" s="52"/>
      <c r="O32" s="42"/>
      <c r="P32" s="110">
        <f t="shared" ref="P32:Q32" si="21">SUM(P27:P31)</f>
        <v>0</v>
      </c>
      <c r="Q32" s="111">
        <f t="shared" si="21"/>
        <v>23436.07453</v>
      </c>
      <c r="R32" s="108">
        <f t="shared" si="19"/>
        <v>-1</v>
      </c>
      <c r="S32" s="94"/>
      <c r="T32" s="94"/>
      <c r="U32" s="94"/>
      <c r="V32" s="94"/>
      <c r="W32" s="94"/>
      <c r="X32" s="95"/>
      <c r="Y32" s="2"/>
      <c r="Z32" s="2"/>
    </row>
    <row r="33" ht="15.75" customHeight="1">
      <c r="A33" s="2"/>
      <c r="B33" s="2"/>
      <c r="C33" s="2"/>
      <c r="D33" s="3"/>
      <c r="E33" s="93"/>
      <c r="F33" s="94"/>
      <c r="G33" s="94"/>
      <c r="H33" s="94"/>
      <c r="I33" s="94"/>
      <c r="J33" s="68">
        <f t="shared" ref="J33:K33" si="22">J34-J32</f>
        <v>0</v>
      </c>
      <c r="K33" s="69">
        <f t="shared" si="22"/>
        <v>647436.991</v>
      </c>
      <c r="L33" s="70">
        <f t="shared" si="18"/>
        <v>-1</v>
      </c>
      <c r="M33" s="112" t="s">
        <v>29</v>
      </c>
      <c r="N33" s="52"/>
      <c r="O33" s="42"/>
      <c r="P33" s="79">
        <f t="shared" ref="P33:Q33" si="23">P34-P32</f>
        <v>0</v>
      </c>
      <c r="Q33" s="80">
        <f t="shared" si="23"/>
        <v>6751.737714</v>
      </c>
      <c r="R33" s="70">
        <f t="shared" si="19"/>
        <v>-1</v>
      </c>
      <c r="S33" s="94"/>
      <c r="T33" s="94"/>
      <c r="U33" s="94"/>
      <c r="V33" s="94"/>
      <c r="W33" s="94"/>
      <c r="X33" s="95"/>
      <c r="Y33" s="2"/>
      <c r="Z33" s="2"/>
    </row>
    <row r="34" ht="15.75" customHeight="1">
      <c r="A34" s="2"/>
      <c r="B34" s="2"/>
      <c r="C34" s="2"/>
      <c r="D34" s="3"/>
      <c r="E34" s="93"/>
      <c r="F34" s="94"/>
      <c r="G34" s="94"/>
      <c r="H34" s="94"/>
      <c r="I34" s="94"/>
      <c r="J34" s="113">
        <f t="shared" ref="J34:K34" si="24">V$16</f>
        <v>0</v>
      </c>
      <c r="K34" s="114">
        <f t="shared" si="24"/>
        <v>2386821.448</v>
      </c>
      <c r="L34" s="108">
        <f t="shared" si="18"/>
        <v>-1</v>
      </c>
      <c r="M34" s="115" t="s">
        <v>30</v>
      </c>
      <c r="N34" s="24"/>
      <c r="O34" s="25"/>
      <c r="P34" s="116">
        <f t="shared" ref="P34:Q34" si="25">V$18</f>
        <v>0</v>
      </c>
      <c r="Q34" s="117">
        <f t="shared" si="25"/>
        <v>30187.81224</v>
      </c>
      <c r="R34" s="108">
        <f t="shared" si="19"/>
        <v>-1</v>
      </c>
      <c r="S34" s="94"/>
      <c r="T34" s="94"/>
      <c r="U34" s="94"/>
      <c r="V34" s="94"/>
      <c r="W34" s="94"/>
      <c r="X34" s="95"/>
      <c r="Y34" s="2"/>
      <c r="Z34" s="2"/>
    </row>
    <row r="35" ht="15.75" customHeight="1">
      <c r="A35" s="2"/>
      <c r="B35" s="2"/>
      <c r="C35" s="2"/>
      <c r="D35" s="3"/>
      <c r="E35" s="93"/>
      <c r="F35" s="94"/>
      <c r="G35" s="94"/>
      <c r="H35" s="94"/>
      <c r="I35" s="94"/>
      <c r="J35" s="118" t="str">
        <f t="shared" ref="J35:K35" si="26">IF(ROUND(J32,0)&lt;&gt;ROUND(V15,0),"ERROR","")</f>
        <v/>
      </c>
      <c r="K35" s="118" t="str">
        <f t="shared" si="26"/>
        <v/>
      </c>
      <c r="L35" s="119"/>
      <c r="M35" s="120"/>
      <c r="N35" s="120"/>
      <c r="O35" s="120"/>
      <c r="P35" s="118" t="str">
        <f t="shared" ref="P35:Q35" si="27">IF(ROUND(P32,0)&lt;&gt;ROUND(V17,0),"ERROR","")</f>
        <v/>
      </c>
      <c r="Q35" s="118" t="str">
        <f t="shared" si="27"/>
        <v/>
      </c>
      <c r="R35" s="121"/>
      <c r="S35" s="94"/>
      <c r="T35" s="94"/>
      <c r="U35" s="94"/>
      <c r="V35" s="94"/>
      <c r="W35" s="94"/>
      <c r="X35" s="95"/>
      <c r="Y35" s="2"/>
      <c r="Z35" s="2"/>
    </row>
    <row r="36" ht="15.75" customHeight="1">
      <c r="A36" s="122"/>
      <c r="B36" s="122"/>
      <c r="C36" s="122"/>
      <c r="D36" s="123"/>
      <c r="E36" s="124" t="str">
        <f>"This report is copyright © Global Tourism Solutions (UK) Ltd "&amp;YEAR(NOW())</f>
        <v>This report is copyright © Global Tourism Solutions (UK) Ltd 2021</v>
      </c>
      <c r="F36" s="125"/>
      <c r="G36" s="125"/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6"/>
      <c r="Y36" s="122"/>
      <c r="Z36" s="122"/>
    </row>
    <row r="37" ht="15.75" customHeight="1">
      <c r="A37" s="2"/>
      <c r="B37" s="2"/>
      <c r="C37" s="2"/>
      <c r="D37" s="3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3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3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3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3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3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3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3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3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3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3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3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3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3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3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3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3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3"/>
      <c r="E68" s="2"/>
      <c r="F68" s="2"/>
      <c r="G68" s="2" t="s">
        <v>31</v>
      </c>
      <c r="H68" s="2" t="s">
        <v>31</v>
      </c>
      <c r="I68" s="2"/>
      <c r="J68" s="2" t="s">
        <v>32</v>
      </c>
      <c r="K68" s="2" t="s">
        <v>32</v>
      </c>
      <c r="L68" s="2"/>
      <c r="M68" s="2" t="s">
        <v>19</v>
      </c>
      <c r="N68" s="2" t="s">
        <v>19</v>
      </c>
      <c r="O68" s="2"/>
      <c r="P68" s="2" t="s">
        <v>1</v>
      </c>
      <c r="Q68" s="2"/>
      <c r="R68" s="2"/>
      <c r="S68" s="2" t="s">
        <v>33</v>
      </c>
      <c r="T68" s="2" t="s">
        <v>33</v>
      </c>
      <c r="U68" s="2"/>
      <c r="V68" s="2" t="s">
        <v>34</v>
      </c>
      <c r="W68" s="2" t="s">
        <v>34</v>
      </c>
      <c r="X68" s="2"/>
      <c r="Y68" s="2"/>
      <c r="Z68" s="2"/>
    </row>
    <row r="69" ht="15.75" customHeight="1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8">
    <mergeCell ref="E9:F9"/>
    <mergeCell ref="E10:F10"/>
    <mergeCell ref="E12:F12"/>
    <mergeCell ref="E20:F20"/>
    <mergeCell ref="E21:F21"/>
    <mergeCell ref="E22:F22"/>
    <mergeCell ref="E23:F23"/>
    <mergeCell ref="E24:F24"/>
    <mergeCell ref="P9:R11"/>
    <mergeCell ref="M10:O11"/>
    <mergeCell ref="E11:F11"/>
    <mergeCell ref="G11:I11"/>
    <mergeCell ref="P6:R6"/>
    <mergeCell ref="S6:X7"/>
    <mergeCell ref="P7:R7"/>
    <mergeCell ref="E8:X8"/>
    <mergeCell ref="S9:U11"/>
    <mergeCell ref="V9:X11"/>
    <mergeCell ref="G10:L10"/>
    <mergeCell ref="J11:L11"/>
    <mergeCell ref="E19:X19"/>
    <mergeCell ref="G20:I20"/>
    <mergeCell ref="M20:O20"/>
    <mergeCell ref="P20:R20"/>
    <mergeCell ref="S20:U20"/>
    <mergeCell ref="V20:X20"/>
    <mergeCell ref="M30:O30"/>
    <mergeCell ref="M31:O31"/>
    <mergeCell ref="M32:O32"/>
    <mergeCell ref="M33:O33"/>
    <mergeCell ref="M34:O34"/>
    <mergeCell ref="J20:L20"/>
    <mergeCell ref="E25:L25"/>
    <mergeCell ref="M25:O26"/>
    <mergeCell ref="P25:X25"/>
    <mergeCell ref="M27:O27"/>
    <mergeCell ref="M28:O28"/>
    <mergeCell ref="M29:O29"/>
  </mergeCells>
  <conditionalFormatting sqref="I13">
    <cfRule type="expression" dxfId="0" priority="1">
      <formula>I13&lt;-3%</formula>
    </cfRule>
  </conditionalFormatting>
  <conditionalFormatting sqref="I13">
    <cfRule type="expression" dxfId="1" priority="2">
      <formula>I13&gt;3%</formula>
    </cfRule>
  </conditionalFormatting>
  <conditionalFormatting sqref="I14 I16:I17 L13:L14 L16:L17 L27:L34 O13:O14 O16:O17 R13:R14 R16:R17 R27:R34 U13:U14 U16:U17 X13:X18">
    <cfRule type="expression" dxfId="0" priority="3">
      <formula>I13&lt;-3%</formula>
    </cfRule>
  </conditionalFormatting>
  <conditionalFormatting sqref="I14 I16:I17 L13:L14 L16:L17 L27:L34 O13:O14 O16:O17 R13:R14 R16:R17 R27:R34 U13:U14 U16:U17 X13:X18">
    <cfRule type="expression" dxfId="1" priority="4">
      <formula>I13&gt;3%</formula>
    </cfRule>
  </conditionalFormatting>
  <printOptions horizontalCentered="1" verticalCentered="1"/>
  <pageMargins bottom="0.7480314960629921" footer="0.0" header="0.0" left="0.7086614173228347" right="0.7086614173228347" top="0.7480314960629921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1.63"/>
    <col customWidth="1" min="3" max="3" width="13.5"/>
    <col customWidth="1" min="4" max="4" width="13.25"/>
    <col customWidth="1" min="5" max="13" width="8.0"/>
    <col customWidth="1" min="14" max="14" width="9.13"/>
    <col customWidth="1" min="15" max="16" width="8.0"/>
    <col customWidth="1" min="17" max="17" width="13.0"/>
    <col customWidth="1" min="18" max="18" width="8.0"/>
    <col customWidth="1" hidden="1" min="19" max="25" width="7.63"/>
    <col customWidth="1" min="26" max="29" width="8.0"/>
    <col customWidth="1" min="30" max="30" width="19.5"/>
    <col customWidth="1" min="31" max="31" width="9.5"/>
    <col customWidth="1" min="32" max="46" width="8.0"/>
  </cols>
  <sheetData>
    <row r="1" ht="12.75" customHeight="1">
      <c r="A1" s="245"/>
      <c r="B1" s="245"/>
      <c r="C1" s="245"/>
      <c r="D1" s="246"/>
      <c r="E1" s="245"/>
      <c r="F1" s="245"/>
      <c r="G1" s="245"/>
      <c r="H1" s="245"/>
      <c r="I1" s="245"/>
      <c r="J1" s="245"/>
      <c r="K1" s="245"/>
      <c r="L1" s="245"/>
      <c r="M1" s="245"/>
      <c r="N1" s="247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>
        <v>5.0</v>
      </c>
      <c r="AF1" s="245">
        <v>6.0</v>
      </c>
      <c r="AG1" s="245">
        <v>7.0</v>
      </c>
      <c r="AH1" s="245">
        <v>8.0</v>
      </c>
      <c r="AI1" s="245">
        <v>9.0</v>
      </c>
      <c r="AJ1" s="245">
        <v>10.0</v>
      </c>
      <c r="AK1" s="245">
        <v>11.0</v>
      </c>
      <c r="AL1" s="245">
        <v>12.0</v>
      </c>
      <c r="AM1" s="245">
        <v>13.0</v>
      </c>
      <c r="AN1" s="245">
        <v>14.0</v>
      </c>
      <c r="AO1" s="245">
        <v>15.0</v>
      </c>
      <c r="AP1" s="245">
        <v>16.0</v>
      </c>
      <c r="AQ1" s="245">
        <v>17.0</v>
      </c>
      <c r="AR1" s="245"/>
      <c r="AS1" s="245"/>
      <c r="AT1" s="245"/>
    </row>
    <row r="2" ht="12.75" customHeight="1">
      <c r="A2" s="245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 t="s">
        <v>219</v>
      </c>
      <c r="AB2" s="245" t="s">
        <v>220</v>
      </c>
      <c r="AC2" s="245" t="s">
        <v>164</v>
      </c>
      <c r="AD2" s="245" t="s">
        <v>221</v>
      </c>
      <c r="AE2" s="245" t="s">
        <v>222</v>
      </c>
      <c r="AF2" s="245" t="s">
        <v>223</v>
      </c>
      <c r="AG2" s="245" t="s">
        <v>224</v>
      </c>
      <c r="AH2" s="245" t="s">
        <v>225</v>
      </c>
      <c r="AI2" s="245" t="s">
        <v>226</v>
      </c>
      <c r="AJ2" s="245" t="s">
        <v>227</v>
      </c>
      <c r="AK2" s="245" t="s">
        <v>228</v>
      </c>
      <c r="AL2" s="245" t="s">
        <v>229</v>
      </c>
      <c r="AM2" s="245" t="s">
        <v>230</v>
      </c>
      <c r="AN2" s="245" t="s">
        <v>231</v>
      </c>
      <c r="AO2" s="245" t="s">
        <v>232</v>
      </c>
      <c r="AP2" s="245" t="s">
        <v>233</v>
      </c>
      <c r="AQ2" s="245" t="s">
        <v>68</v>
      </c>
      <c r="AR2" s="245" t="s">
        <v>234</v>
      </c>
      <c r="AS2" s="245" t="s">
        <v>70</v>
      </c>
      <c r="AT2" s="245" t="s">
        <v>235</v>
      </c>
    </row>
    <row r="3" ht="12.75" customHeight="1">
      <c r="A3" s="245"/>
      <c r="B3" s="245"/>
      <c r="C3" s="248"/>
      <c r="D3" s="249"/>
      <c r="E3" s="250"/>
      <c r="F3" s="249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1"/>
      <c r="R3" s="252"/>
      <c r="S3" s="245"/>
      <c r="T3" s="245"/>
      <c r="U3" s="245"/>
      <c r="V3" s="245"/>
      <c r="W3" s="245"/>
      <c r="X3" s="245"/>
      <c r="Y3" s="245"/>
      <c r="Z3" s="245"/>
      <c r="AA3" s="245">
        <v>5.0</v>
      </c>
      <c r="AB3" s="245">
        <f>VALUE(RIGHT(INDIRECT(ADDRESS(1,4)),4))</f>
        <v>0</v>
      </c>
      <c r="AC3" s="245" t="str">
        <f>LEFT(INDIRECT(ADDRESS(1,4)),LEN(INDIRECT(ADDRESS(1,4)))-5)</f>
        <v>#VALUE!</v>
      </c>
      <c r="AD3" s="245" t="s">
        <v>73</v>
      </c>
      <c r="AE3" s="245">
        <f t="shared" ref="AE3:AE53" si="3">VALUE(INDIRECT(ADDRESS($AA3,AE$1)))</f>
        <v>0</v>
      </c>
      <c r="AF3" s="245" t="str">
        <f t="shared" ref="AF3:AQ3" si="1">INDIRECT(ADDRESS($AA3,AF$1))</f>
        <v/>
      </c>
      <c r="AG3" s="245" t="str">
        <f t="shared" si="1"/>
        <v/>
      </c>
      <c r="AH3" s="245" t="str">
        <f t="shared" si="1"/>
        <v/>
      </c>
      <c r="AI3" s="245" t="str">
        <f t="shared" si="1"/>
        <v/>
      </c>
      <c r="AJ3" s="245" t="str">
        <f t="shared" si="1"/>
        <v/>
      </c>
      <c r="AK3" s="245" t="str">
        <f t="shared" si="1"/>
        <v/>
      </c>
      <c r="AL3" s="245" t="str">
        <f t="shared" si="1"/>
        <v/>
      </c>
      <c r="AM3" s="245" t="str">
        <f t="shared" si="1"/>
        <v/>
      </c>
      <c r="AN3" s="245" t="str">
        <f t="shared" si="1"/>
        <v/>
      </c>
      <c r="AO3" s="245" t="str">
        <f t="shared" si="1"/>
        <v/>
      </c>
      <c r="AP3" s="245" t="str">
        <f t="shared" si="1"/>
        <v/>
      </c>
      <c r="AQ3" s="245" t="str">
        <f t="shared" si="1"/>
        <v/>
      </c>
      <c r="AR3" s="245" t="str">
        <f>MID(CELL("filename"),SEARCH("[",CELL("filename"))+1, SEARCH("]",CELL("filename"))-SEARCH("[",CELL("filename"))-1)</f>
        <v>#N/A</v>
      </c>
      <c r="AS3" s="245" t="str">
        <f>IF(MID(CELL("filename",A1),FIND("]",CELL("filename",A1))+1,255)="out.SUM.Month","PV","REP")</f>
        <v>#VALUE!</v>
      </c>
      <c r="AT3" s="245" t="str">
        <f>MID(CELL("filename",A1),FIND("]",CELL("filename",A1))+1,255)</f>
        <v>#VALUE!</v>
      </c>
    </row>
    <row r="4" ht="12.75" customHeight="1">
      <c r="A4" s="245"/>
      <c r="B4" s="253"/>
      <c r="C4" s="254"/>
      <c r="D4" s="253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6"/>
      <c r="R4" s="252"/>
      <c r="S4" s="245"/>
      <c r="T4" s="245"/>
      <c r="U4" s="245"/>
      <c r="V4" s="245"/>
      <c r="W4" s="245"/>
      <c r="X4" s="245"/>
      <c r="Y4" s="245"/>
      <c r="Z4" s="245"/>
      <c r="AA4" s="245">
        <v>6.0</v>
      </c>
      <c r="AB4" s="245">
        <f t="shared" ref="AB4:AC4" si="2">INDIRECT(ADDRESS(3,COLUMN()))</f>
        <v>0</v>
      </c>
      <c r="AC4" s="245" t="str">
        <f t="shared" si="2"/>
        <v>#VALUE!</v>
      </c>
      <c r="AD4" s="245" t="s">
        <v>77</v>
      </c>
      <c r="AE4" s="245">
        <f t="shared" si="3"/>
        <v>0</v>
      </c>
      <c r="AF4" s="245" t="str">
        <f t="shared" ref="AF4:AQ4" si="4">INDIRECT(ADDRESS($AA4,AF$1))</f>
        <v/>
      </c>
      <c r="AG4" s="245" t="str">
        <f t="shared" si="4"/>
        <v/>
      </c>
      <c r="AH4" s="245" t="str">
        <f t="shared" si="4"/>
        <v/>
      </c>
      <c r="AI4" s="245" t="str">
        <f t="shared" si="4"/>
        <v/>
      </c>
      <c r="AJ4" s="245" t="str">
        <f t="shared" si="4"/>
        <v/>
      </c>
      <c r="AK4" s="245" t="str">
        <f t="shared" si="4"/>
        <v/>
      </c>
      <c r="AL4" s="245" t="str">
        <f t="shared" si="4"/>
        <v/>
      </c>
      <c r="AM4" s="245" t="str">
        <f t="shared" si="4"/>
        <v/>
      </c>
      <c r="AN4" s="245" t="str">
        <f t="shared" si="4"/>
        <v/>
      </c>
      <c r="AO4" s="245" t="str">
        <f t="shared" si="4"/>
        <v/>
      </c>
      <c r="AP4" s="245" t="str">
        <f t="shared" si="4"/>
        <v/>
      </c>
      <c r="AQ4" s="245" t="str">
        <f t="shared" si="4"/>
        <v/>
      </c>
      <c r="AR4" s="245" t="str">
        <f t="shared" ref="AR4:AT4" si="5">INDIRECT(ADDRESS(3,COLUMN()))</f>
        <v>#N/A</v>
      </c>
      <c r="AS4" s="245" t="str">
        <f t="shared" si="5"/>
        <v>#VALUE!</v>
      </c>
      <c r="AT4" s="245" t="str">
        <f t="shared" si="5"/>
        <v>#VALUE!</v>
      </c>
    </row>
    <row r="5" ht="12.75" customHeight="1">
      <c r="A5" s="245"/>
      <c r="B5" s="257"/>
      <c r="C5" s="245"/>
      <c r="D5" s="245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9"/>
      <c r="R5" s="260"/>
      <c r="S5" s="245"/>
      <c r="T5" s="245"/>
      <c r="U5" s="245"/>
      <c r="V5" s="245"/>
      <c r="W5" s="245"/>
      <c r="X5" s="245"/>
      <c r="Y5" s="245"/>
      <c r="Z5" s="245"/>
      <c r="AA5" s="245">
        <v>7.0</v>
      </c>
      <c r="AB5" s="245">
        <f t="shared" ref="AB5:AC5" si="6">INDIRECT(ADDRESS(3,COLUMN()))</f>
        <v>0</v>
      </c>
      <c r="AC5" s="245" t="str">
        <f t="shared" si="6"/>
        <v>#VALUE!</v>
      </c>
      <c r="AD5" s="245" t="s">
        <v>78</v>
      </c>
      <c r="AE5" s="245">
        <f t="shared" si="3"/>
        <v>0</v>
      </c>
      <c r="AF5" s="245" t="str">
        <f t="shared" ref="AF5:AQ5" si="7">INDIRECT(ADDRESS($AA5,AF$1))</f>
        <v/>
      </c>
      <c r="AG5" s="245" t="str">
        <f t="shared" si="7"/>
        <v/>
      </c>
      <c r="AH5" s="245" t="str">
        <f t="shared" si="7"/>
        <v/>
      </c>
      <c r="AI5" s="245" t="str">
        <f t="shared" si="7"/>
        <v/>
      </c>
      <c r="AJ5" s="245" t="str">
        <f t="shared" si="7"/>
        <v/>
      </c>
      <c r="AK5" s="245" t="str">
        <f t="shared" si="7"/>
        <v/>
      </c>
      <c r="AL5" s="245" t="str">
        <f t="shared" si="7"/>
        <v/>
      </c>
      <c r="AM5" s="245" t="str">
        <f t="shared" si="7"/>
        <v/>
      </c>
      <c r="AN5" s="245" t="str">
        <f t="shared" si="7"/>
        <v/>
      </c>
      <c r="AO5" s="245" t="str">
        <f t="shared" si="7"/>
        <v/>
      </c>
      <c r="AP5" s="245" t="str">
        <f t="shared" si="7"/>
        <v/>
      </c>
      <c r="AQ5" s="245" t="str">
        <f t="shared" si="7"/>
        <v/>
      </c>
      <c r="AR5" s="245" t="str">
        <f t="shared" ref="AR5:AT5" si="8">INDIRECT(ADDRESS(3,COLUMN()))</f>
        <v>#N/A</v>
      </c>
      <c r="AS5" s="245" t="str">
        <f t="shared" si="8"/>
        <v>#VALUE!</v>
      </c>
      <c r="AT5" s="245" t="str">
        <f t="shared" si="8"/>
        <v>#VALUE!</v>
      </c>
    </row>
    <row r="6" ht="12.75" customHeight="1">
      <c r="A6" s="245"/>
      <c r="B6" s="257"/>
      <c r="C6" s="245"/>
      <c r="D6" s="245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9"/>
      <c r="R6" s="260"/>
      <c r="S6" s="245"/>
      <c r="T6" s="245"/>
      <c r="U6" s="245"/>
      <c r="V6" s="245"/>
      <c r="W6" s="245"/>
      <c r="X6" s="245"/>
      <c r="Y6" s="245"/>
      <c r="Z6" s="245"/>
      <c r="AA6" s="245">
        <v>11.0</v>
      </c>
      <c r="AB6" s="245">
        <f t="shared" ref="AB6:AC6" si="9">INDIRECT(ADDRESS(3,COLUMN()))</f>
        <v>0</v>
      </c>
      <c r="AC6" s="245" t="str">
        <f t="shared" si="9"/>
        <v>#VALUE!</v>
      </c>
      <c r="AD6" s="245" t="s">
        <v>79</v>
      </c>
      <c r="AE6" s="245">
        <f t="shared" si="3"/>
        <v>0</v>
      </c>
      <c r="AF6" s="245" t="str">
        <f t="shared" ref="AF6:AQ6" si="10">INDIRECT(ADDRESS($AA6,AF$1))</f>
        <v/>
      </c>
      <c r="AG6" s="245" t="str">
        <f t="shared" si="10"/>
        <v/>
      </c>
      <c r="AH6" s="245" t="str">
        <f t="shared" si="10"/>
        <v/>
      </c>
      <c r="AI6" s="245" t="str">
        <f t="shared" si="10"/>
        <v/>
      </c>
      <c r="AJ6" s="245" t="str">
        <f t="shared" si="10"/>
        <v/>
      </c>
      <c r="AK6" s="245" t="str">
        <f t="shared" si="10"/>
        <v/>
      </c>
      <c r="AL6" s="245" t="str">
        <f t="shared" si="10"/>
        <v/>
      </c>
      <c r="AM6" s="245" t="str">
        <f t="shared" si="10"/>
        <v/>
      </c>
      <c r="AN6" s="245" t="str">
        <f t="shared" si="10"/>
        <v/>
      </c>
      <c r="AO6" s="245" t="str">
        <f t="shared" si="10"/>
        <v/>
      </c>
      <c r="AP6" s="245" t="str">
        <f t="shared" si="10"/>
        <v/>
      </c>
      <c r="AQ6" s="245" t="str">
        <f t="shared" si="10"/>
        <v/>
      </c>
      <c r="AR6" s="245" t="str">
        <f t="shared" ref="AR6:AT6" si="11">INDIRECT(ADDRESS(3,COLUMN()))</f>
        <v>#N/A</v>
      </c>
      <c r="AS6" s="245" t="str">
        <f t="shared" si="11"/>
        <v>#VALUE!</v>
      </c>
      <c r="AT6" s="245" t="str">
        <f t="shared" si="11"/>
        <v>#VALUE!</v>
      </c>
    </row>
    <row r="7" ht="12.75" customHeight="1">
      <c r="A7" s="245"/>
      <c r="B7" s="257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2"/>
      <c r="R7" s="260"/>
      <c r="S7" s="245"/>
      <c r="T7" s="245"/>
      <c r="U7" s="245"/>
      <c r="V7" s="245"/>
      <c r="W7" s="245"/>
      <c r="X7" s="245"/>
      <c r="Y7" s="245"/>
      <c r="Z7" s="245"/>
      <c r="AA7" s="245">
        <v>13.0</v>
      </c>
      <c r="AB7" s="245">
        <f t="shared" ref="AB7:AC7" si="12">INDIRECT(ADDRESS(3,COLUMN()))</f>
        <v>0</v>
      </c>
      <c r="AC7" s="245" t="str">
        <f t="shared" si="12"/>
        <v>#VALUE!</v>
      </c>
      <c r="AD7" s="245" t="s">
        <v>80</v>
      </c>
      <c r="AE7" s="245">
        <f t="shared" si="3"/>
        <v>0</v>
      </c>
      <c r="AF7" s="245" t="str">
        <f t="shared" ref="AF7:AQ7" si="13">INDIRECT(ADDRESS($AA7,AF$1))</f>
        <v/>
      </c>
      <c r="AG7" s="245" t="str">
        <f t="shared" si="13"/>
        <v/>
      </c>
      <c r="AH7" s="245" t="str">
        <f t="shared" si="13"/>
        <v/>
      </c>
      <c r="AI7" s="245" t="str">
        <f t="shared" si="13"/>
        <v/>
      </c>
      <c r="AJ7" s="245" t="str">
        <f t="shared" si="13"/>
        <v/>
      </c>
      <c r="AK7" s="245" t="str">
        <f t="shared" si="13"/>
        <v/>
      </c>
      <c r="AL7" s="245" t="str">
        <f t="shared" si="13"/>
        <v/>
      </c>
      <c r="AM7" s="245" t="str">
        <f t="shared" si="13"/>
        <v/>
      </c>
      <c r="AN7" s="245" t="str">
        <f t="shared" si="13"/>
        <v/>
      </c>
      <c r="AO7" s="245" t="str">
        <f t="shared" si="13"/>
        <v/>
      </c>
      <c r="AP7" s="245" t="str">
        <f t="shared" si="13"/>
        <v/>
      </c>
      <c r="AQ7" s="245" t="str">
        <f t="shared" si="13"/>
        <v/>
      </c>
      <c r="AR7" s="245" t="str">
        <f t="shared" ref="AR7:AT7" si="14">INDIRECT(ADDRESS(3,COLUMN()))</f>
        <v>#N/A</v>
      </c>
      <c r="AS7" s="245" t="str">
        <f t="shared" si="14"/>
        <v>#VALUE!</v>
      </c>
      <c r="AT7" s="245" t="str">
        <f t="shared" si="14"/>
        <v>#VALUE!</v>
      </c>
    </row>
    <row r="8" ht="12.75" customHeight="1">
      <c r="A8" s="245"/>
      <c r="B8" s="263"/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60"/>
      <c r="R8" s="260"/>
      <c r="S8" s="245"/>
      <c r="T8" s="245"/>
      <c r="U8" s="245"/>
      <c r="V8" s="245"/>
      <c r="W8" s="245"/>
      <c r="X8" s="245"/>
      <c r="Y8" s="245"/>
      <c r="Z8" s="245"/>
      <c r="AA8" s="245">
        <v>18.0</v>
      </c>
      <c r="AB8" s="245">
        <f t="shared" ref="AB8:AC8" si="15">INDIRECT(ADDRESS(3,COLUMN()))</f>
        <v>0</v>
      </c>
      <c r="AC8" s="245" t="str">
        <f t="shared" si="15"/>
        <v>#VALUE!</v>
      </c>
      <c r="AD8" s="245" t="s">
        <v>81</v>
      </c>
      <c r="AE8" s="245">
        <f t="shared" si="3"/>
        <v>0</v>
      </c>
      <c r="AF8" s="245" t="str">
        <f t="shared" ref="AF8:AQ8" si="16">INDIRECT(ADDRESS($AA8,AF$1))</f>
        <v/>
      </c>
      <c r="AG8" s="245" t="str">
        <f t="shared" si="16"/>
        <v/>
      </c>
      <c r="AH8" s="245" t="str">
        <f t="shared" si="16"/>
        <v/>
      </c>
      <c r="AI8" s="245" t="str">
        <f t="shared" si="16"/>
        <v/>
      </c>
      <c r="AJ8" s="245" t="str">
        <f t="shared" si="16"/>
        <v/>
      </c>
      <c r="AK8" s="245" t="str">
        <f t="shared" si="16"/>
        <v/>
      </c>
      <c r="AL8" s="245" t="str">
        <f t="shared" si="16"/>
        <v/>
      </c>
      <c r="AM8" s="245" t="str">
        <f t="shared" si="16"/>
        <v/>
      </c>
      <c r="AN8" s="245" t="str">
        <f t="shared" si="16"/>
        <v/>
      </c>
      <c r="AO8" s="245" t="str">
        <f t="shared" si="16"/>
        <v/>
      </c>
      <c r="AP8" s="245" t="str">
        <f t="shared" si="16"/>
        <v/>
      </c>
      <c r="AQ8" s="245" t="str">
        <f t="shared" si="16"/>
        <v/>
      </c>
      <c r="AR8" s="245" t="str">
        <f t="shared" ref="AR8:AT8" si="17">INDIRECT(ADDRESS(3,COLUMN()))</f>
        <v>#N/A</v>
      </c>
      <c r="AS8" s="245" t="str">
        <f t="shared" si="17"/>
        <v>#VALUE!</v>
      </c>
      <c r="AT8" s="245" t="str">
        <f t="shared" si="17"/>
        <v>#VALUE!</v>
      </c>
    </row>
    <row r="9" ht="12.75" customHeight="1">
      <c r="A9" s="245"/>
      <c r="B9" s="245"/>
      <c r="C9" s="248"/>
      <c r="D9" s="249"/>
      <c r="E9" s="250"/>
      <c r="F9" s="249"/>
      <c r="G9" s="250"/>
      <c r="H9" s="250"/>
      <c r="I9" s="250"/>
      <c r="J9" s="250"/>
      <c r="K9" s="250"/>
      <c r="L9" s="250"/>
      <c r="M9" s="250"/>
      <c r="N9" s="250"/>
      <c r="O9" s="250"/>
      <c r="P9" s="250"/>
      <c r="Q9" s="251"/>
      <c r="R9" s="245"/>
      <c r="S9" s="245"/>
      <c r="T9" s="245"/>
      <c r="U9" s="245"/>
      <c r="V9" s="245"/>
      <c r="W9" s="245"/>
      <c r="X9" s="245"/>
      <c r="Y9" s="245"/>
      <c r="Z9" s="245"/>
      <c r="AA9" s="245">
        <v>19.0</v>
      </c>
      <c r="AB9" s="245">
        <f t="shared" ref="AB9:AC9" si="18">INDIRECT(ADDRESS(3,COLUMN()))</f>
        <v>0</v>
      </c>
      <c r="AC9" s="245" t="str">
        <f t="shared" si="18"/>
        <v>#VALUE!</v>
      </c>
      <c r="AD9" s="245" t="s">
        <v>82</v>
      </c>
      <c r="AE9" s="245">
        <f t="shared" si="3"/>
        <v>0</v>
      </c>
      <c r="AF9" s="245" t="str">
        <f t="shared" ref="AF9:AQ9" si="19">INDIRECT(ADDRESS($AA9,AF$1))</f>
        <v/>
      </c>
      <c r="AG9" s="245" t="str">
        <f t="shared" si="19"/>
        <v/>
      </c>
      <c r="AH9" s="245" t="str">
        <f t="shared" si="19"/>
        <v/>
      </c>
      <c r="AI9" s="245" t="str">
        <f t="shared" si="19"/>
        <v/>
      </c>
      <c r="AJ9" s="245" t="str">
        <f t="shared" si="19"/>
        <v/>
      </c>
      <c r="AK9" s="245" t="str">
        <f t="shared" si="19"/>
        <v/>
      </c>
      <c r="AL9" s="245" t="str">
        <f t="shared" si="19"/>
        <v/>
      </c>
      <c r="AM9" s="245" t="str">
        <f t="shared" si="19"/>
        <v/>
      </c>
      <c r="AN9" s="245" t="str">
        <f t="shared" si="19"/>
        <v/>
      </c>
      <c r="AO9" s="245" t="str">
        <f t="shared" si="19"/>
        <v/>
      </c>
      <c r="AP9" s="245" t="str">
        <f t="shared" si="19"/>
        <v/>
      </c>
      <c r="AQ9" s="245" t="str">
        <f t="shared" si="19"/>
        <v/>
      </c>
      <c r="AR9" s="245" t="str">
        <f t="shared" ref="AR9:AT9" si="20">INDIRECT(ADDRESS(3,COLUMN()))</f>
        <v>#N/A</v>
      </c>
      <c r="AS9" s="245" t="str">
        <f t="shared" si="20"/>
        <v>#VALUE!</v>
      </c>
      <c r="AT9" s="245" t="str">
        <f t="shared" si="20"/>
        <v>#VALUE!</v>
      </c>
    </row>
    <row r="10" ht="12.75" customHeight="1">
      <c r="A10" s="245"/>
      <c r="B10" s="253"/>
      <c r="C10" s="254"/>
      <c r="D10" s="253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6"/>
      <c r="R10" s="245"/>
      <c r="S10" s="245"/>
      <c r="T10" s="245"/>
      <c r="U10" s="245"/>
      <c r="V10" s="245"/>
      <c r="W10" s="245"/>
      <c r="X10" s="245"/>
      <c r="Y10" s="245"/>
      <c r="Z10" s="245"/>
      <c r="AA10" s="245">
        <v>20.0</v>
      </c>
      <c r="AB10" s="245">
        <f t="shared" ref="AB10:AC10" si="21">INDIRECT(ADDRESS(3,COLUMN()))</f>
        <v>0</v>
      </c>
      <c r="AC10" s="245" t="str">
        <f t="shared" si="21"/>
        <v>#VALUE!</v>
      </c>
      <c r="AD10" s="245" t="s">
        <v>83</v>
      </c>
      <c r="AE10" s="245">
        <f t="shared" si="3"/>
        <v>0</v>
      </c>
      <c r="AF10" s="245" t="str">
        <f t="shared" ref="AF10:AQ10" si="22">INDIRECT(ADDRESS($AA10,AF$1))</f>
        <v/>
      </c>
      <c r="AG10" s="245" t="str">
        <f t="shared" si="22"/>
        <v/>
      </c>
      <c r="AH10" s="245" t="str">
        <f t="shared" si="22"/>
        <v/>
      </c>
      <c r="AI10" s="245" t="str">
        <f t="shared" si="22"/>
        <v/>
      </c>
      <c r="AJ10" s="245" t="str">
        <f t="shared" si="22"/>
        <v/>
      </c>
      <c r="AK10" s="245" t="str">
        <f t="shared" si="22"/>
        <v/>
      </c>
      <c r="AL10" s="245" t="str">
        <f t="shared" si="22"/>
        <v/>
      </c>
      <c r="AM10" s="245" t="str">
        <f t="shared" si="22"/>
        <v/>
      </c>
      <c r="AN10" s="245" t="str">
        <f t="shared" si="22"/>
        <v/>
      </c>
      <c r="AO10" s="245" t="str">
        <f t="shared" si="22"/>
        <v/>
      </c>
      <c r="AP10" s="245" t="str">
        <f t="shared" si="22"/>
        <v/>
      </c>
      <c r="AQ10" s="245" t="str">
        <f t="shared" si="22"/>
        <v/>
      </c>
      <c r="AR10" s="245" t="str">
        <f t="shared" ref="AR10:AT10" si="23">INDIRECT(ADDRESS(3,COLUMN()))</f>
        <v>#N/A</v>
      </c>
      <c r="AS10" s="245" t="str">
        <f t="shared" si="23"/>
        <v>#VALUE!</v>
      </c>
      <c r="AT10" s="245" t="str">
        <f t="shared" si="23"/>
        <v>#VALUE!</v>
      </c>
    </row>
    <row r="11" ht="12.75" customHeight="1">
      <c r="A11" s="245"/>
      <c r="B11" s="257"/>
      <c r="C11" s="245"/>
      <c r="D11" s="245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9"/>
      <c r="R11" s="245"/>
      <c r="S11" s="245"/>
      <c r="T11" s="245"/>
      <c r="U11" s="245"/>
      <c r="V11" s="245"/>
      <c r="W11" s="245"/>
      <c r="X11" s="245"/>
      <c r="Y11" s="245"/>
      <c r="Z11" s="245"/>
      <c r="AA11" s="245">
        <v>21.0</v>
      </c>
      <c r="AB11" s="245">
        <f t="shared" ref="AB11:AC11" si="24">INDIRECT(ADDRESS(3,COLUMN()))</f>
        <v>0</v>
      </c>
      <c r="AC11" s="245" t="str">
        <f t="shared" si="24"/>
        <v>#VALUE!</v>
      </c>
      <c r="AD11" s="245" t="s">
        <v>84</v>
      </c>
      <c r="AE11" s="245">
        <f t="shared" si="3"/>
        <v>0</v>
      </c>
      <c r="AF11" s="245" t="str">
        <f t="shared" ref="AF11:AQ11" si="25">INDIRECT(ADDRESS($AA11,AF$1))</f>
        <v/>
      </c>
      <c r="AG11" s="245" t="str">
        <f t="shared" si="25"/>
        <v/>
      </c>
      <c r="AH11" s="245" t="str">
        <f t="shared" si="25"/>
        <v/>
      </c>
      <c r="AI11" s="245" t="str">
        <f t="shared" si="25"/>
        <v/>
      </c>
      <c r="AJ11" s="245" t="str">
        <f t="shared" si="25"/>
        <v/>
      </c>
      <c r="AK11" s="245" t="str">
        <f t="shared" si="25"/>
        <v/>
      </c>
      <c r="AL11" s="245" t="str">
        <f t="shared" si="25"/>
        <v/>
      </c>
      <c r="AM11" s="245" t="str">
        <f t="shared" si="25"/>
        <v/>
      </c>
      <c r="AN11" s="245" t="str">
        <f t="shared" si="25"/>
        <v/>
      </c>
      <c r="AO11" s="245" t="str">
        <f t="shared" si="25"/>
        <v/>
      </c>
      <c r="AP11" s="245" t="str">
        <f t="shared" si="25"/>
        <v/>
      </c>
      <c r="AQ11" s="245" t="str">
        <f t="shared" si="25"/>
        <v/>
      </c>
      <c r="AR11" s="245" t="str">
        <f t="shared" ref="AR11:AT11" si="26">INDIRECT(ADDRESS(3,COLUMN()))</f>
        <v>#N/A</v>
      </c>
      <c r="AS11" s="245" t="str">
        <f t="shared" si="26"/>
        <v>#VALUE!</v>
      </c>
      <c r="AT11" s="245" t="str">
        <f t="shared" si="26"/>
        <v>#VALUE!</v>
      </c>
    </row>
    <row r="12" ht="12.75" customHeight="1">
      <c r="A12" s="245"/>
      <c r="B12" s="257"/>
      <c r="C12" s="245"/>
      <c r="D12" s="245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9"/>
      <c r="R12" s="245"/>
      <c r="S12" s="245"/>
      <c r="T12" s="245"/>
      <c r="U12" s="245"/>
      <c r="V12" s="245"/>
      <c r="W12" s="245"/>
      <c r="X12" s="245"/>
      <c r="Y12" s="245"/>
      <c r="Z12" s="245"/>
      <c r="AA12" s="245">
        <v>26.0</v>
      </c>
      <c r="AB12" s="245">
        <f t="shared" ref="AB12:AC12" si="27">INDIRECT(ADDRESS(3,COLUMN()))</f>
        <v>0</v>
      </c>
      <c r="AC12" s="245" t="str">
        <f t="shared" si="27"/>
        <v>#VALUE!</v>
      </c>
      <c r="AD12" s="245" t="s">
        <v>85</v>
      </c>
      <c r="AE12" s="245">
        <f t="shared" si="3"/>
        <v>0</v>
      </c>
      <c r="AF12" s="245" t="str">
        <f t="shared" ref="AF12:AQ12" si="28">INDIRECT(ADDRESS($AA12,AF$1))</f>
        <v/>
      </c>
      <c r="AG12" s="245" t="str">
        <f t="shared" si="28"/>
        <v/>
      </c>
      <c r="AH12" s="245" t="str">
        <f t="shared" si="28"/>
        <v/>
      </c>
      <c r="AI12" s="245" t="str">
        <f t="shared" si="28"/>
        <v/>
      </c>
      <c r="AJ12" s="245" t="str">
        <f t="shared" si="28"/>
        <v/>
      </c>
      <c r="AK12" s="245" t="str">
        <f t="shared" si="28"/>
        <v/>
      </c>
      <c r="AL12" s="245" t="str">
        <f t="shared" si="28"/>
        <v/>
      </c>
      <c r="AM12" s="245" t="str">
        <f t="shared" si="28"/>
        <v/>
      </c>
      <c r="AN12" s="245" t="str">
        <f t="shared" si="28"/>
        <v/>
      </c>
      <c r="AO12" s="245" t="str">
        <f t="shared" si="28"/>
        <v/>
      </c>
      <c r="AP12" s="245" t="str">
        <f t="shared" si="28"/>
        <v/>
      </c>
      <c r="AQ12" s="245" t="str">
        <f t="shared" si="28"/>
        <v/>
      </c>
      <c r="AR12" s="245" t="str">
        <f t="shared" ref="AR12:AT12" si="29">INDIRECT(ADDRESS(3,COLUMN()))</f>
        <v>#N/A</v>
      </c>
      <c r="AS12" s="245" t="str">
        <f t="shared" si="29"/>
        <v>#VALUE!</v>
      </c>
      <c r="AT12" s="245" t="str">
        <f t="shared" si="29"/>
        <v>#VALUE!</v>
      </c>
    </row>
    <row r="13" ht="12.75" customHeight="1">
      <c r="A13" s="245"/>
      <c r="B13" s="257"/>
      <c r="C13" s="245"/>
      <c r="D13" s="245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9"/>
      <c r="R13" s="245"/>
      <c r="S13" s="245"/>
      <c r="T13" s="245"/>
      <c r="U13" s="245"/>
      <c r="V13" s="245"/>
      <c r="W13" s="245"/>
      <c r="X13" s="245"/>
      <c r="Y13" s="245"/>
      <c r="Z13" s="245"/>
      <c r="AA13" s="245">
        <v>27.0</v>
      </c>
      <c r="AB13" s="245">
        <f t="shared" ref="AB13:AC13" si="30">INDIRECT(ADDRESS(3,COLUMN()))</f>
        <v>0</v>
      </c>
      <c r="AC13" s="245" t="str">
        <f t="shared" si="30"/>
        <v>#VALUE!</v>
      </c>
      <c r="AD13" s="245" t="s">
        <v>86</v>
      </c>
      <c r="AE13" s="245">
        <f t="shared" si="3"/>
        <v>0</v>
      </c>
      <c r="AF13" s="245" t="str">
        <f t="shared" ref="AF13:AQ13" si="31">INDIRECT(ADDRESS($AA13,AF$1))</f>
        <v/>
      </c>
      <c r="AG13" s="245" t="str">
        <f t="shared" si="31"/>
        <v/>
      </c>
      <c r="AH13" s="245" t="str">
        <f t="shared" si="31"/>
        <v/>
      </c>
      <c r="AI13" s="245" t="str">
        <f t="shared" si="31"/>
        <v/>
      </c>
      <c r="AJ13" s="245" t="str">
        <f t="shared" si="31"/>
        <v/>
      </c>
      <c r="AK13" s="245" t="str">
        <f t="shared" si="31"/>
        <v/>
      </c>
      <c r="AL13" s="245" t="str">
        <f t="shared" si="31"/>
        <v/>
      </c>
      <c r="AM13" s="245" t="str">
        <f t="shared" si="31"/>
        <v/>
      </c>
      <c r="AN13" s="245" t="str">
        <f t="shared" si="31"/>
        <v/>
      </c>
      <c r="AO13" s="245" t="str">
        <f t="shared" si="31"/>
        <v/>
      </c>
      <c r="AP13" s="245" t="str">
        <f t="shared" si="31"/>
        <v/>
      </c>
      <c r="AQ13" s="245" t="str">
        <f t="shared" si="31"/>
        <v/>
      </c>
      <c r="AR13" s="245" t="str">
        <f t="shared" ref="AR13:AT13" si="32">INDIRECT(ADDRESS(3,COLUMN()))</f>
        <v>#N/A</v>
      </c>
      <c r="AS13" s="245" t="str">
        <f t="shared" si="32"/>
        <v>#VALUE!</v>
      </c>
      <c r="AT13" s="245" t="str">
        <f t="shared" si="32"/>
        <v>#VALUE!</v>
      </c>
    </row>
    <row r="14" ht="12.75" customHeight="1">
      <c r="A14" s="245"/>
      <c r="B14" s="257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2"/>
      <c r="R14" s="245"/>
      <c r="S14" s="245"/>
      <c r="T14" s="245"/>
      <c r="U14" s="245"/>
      <c r="V14" s="245"/>
      <c r="W14" s="245"/>
      <c r="X14" s="245"/>
      <c r="Y14" s="245"/>
      <c r="Z14" s="245"/>
      <c r="AA14" s="245">
        <v>28.0</v>
      </c>
      <c r="AB14" s="245">
        <f t="shared" ref="AB14:AC14" si="33">INDIRECT(ADDRESS(3,COLUMN()))</f>
        <v>0</v>
      </c>
      <c r="AC14" s="245" t="str">
        <f t="shared" si="33"/>
        <v>#VALUE!</v>
      </c>
      <c r="AD14" s="245" t="s">
        <v>87</v>
      </c>
      <c r="AE14" s="245">
        <f t="shared" si="3"/>
        <v>0</v>
      </c>
      <c r="AF14" s="245" t="str">
        <f t="shared" ref="AF14:AQ14" si="34">INDIRECT(ADDRESS($AA14,AF$1))</f>
        <v/>
      </c>
      <c r="AG14" s="245" t="str">
        <f t="shared" si="34"/>
        <v/>
      </c>
      <c r="AH14" s="245" t="str">
        <f t="shared" si="34"/>
        <v/>
      </c>
      <c r="AI14" s="245" t="str">
        <f t="shared" si="34"/>
        <v/>
      </c>
      <c r="AJ14" s="245" t="str">
        <f t="shared" si="34"/>
        <v/>
      </c>
      <c r="AK14" s="245" t="str">
        <f t="shared" si="34"/>
        <v/>
      </c>
      <c r="AL14" s="245" t="str">
        <f t="shared" si="34"/>
        <v/>
      </c>
      <c r="AM14" s="245" t="str">
        <f t="shared" si="34"/>
        <v/>
      </c>
      <c r="AN14" s="245" t="str">
        <f t="shared" si="34"/>
        <v/>
      </c>
      <c r="AO14" s="245" t="str">
        <f t="shared" si="34"/>
        <v/>
      </c>
      <c r="AP14" s="245" t="str">
        <f t="shared" si="34"/>
        <v/>
      </c>
      <c r="AQ14" s="245" t="str">
        <f t="shared" si="34"/>
        <v/>
      </c>
      <c r="AR14" s="245" t="str">
        <f t="shared" ref="AR14:AT14" si="35">INDIRECT(ADDRESS(3,COLUMN()))</f>
        <v>#N/A</v>
      </c>
      <c r="AS14" s="245" t="str">
        <f t="shared" si="35"/>
        <v>#VALUE!</v>
      </c>
      <c r="AT14" s="245" t="str">
        <f t="shared" si="35"/>
        <v>#VALUE!</v>
      </c>
    </row>
    <row r="15" ht="12.75" customHeight="1">
      <c r="A15" s="245"/>
      <c r="B15" s="245"/>
      <c r="C15" s="245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>
        <v>29.0</v>
      </c>
      <c r="AB15" s="245">
        <f t="shared" ref="AB15:AC15" si="36">INDIRECT(ADDRESS(3,COLUMN()))</f>
        <v>0</v>
      </c>
      <c r="AC15" s="245" t="str">
        <f t="shared" si="36"/>
        <v>#VALUE!</v>
      </c>
      <c r="AD15" s="245" t="s">
        <v>88</v>
      </c>
      <c r="AE15" s="245">
        <f t="shared" si="3"/>
        <v>0</v>
      </c>
      <c r="AF15" s="245" t="str">
        <f t="shared" ref="AF15:AQ15" si="37">INDIRECT(ADDRESS($AA15,AF$1))</f>
        <v/>
      </c>
      <c r="AG15" s="245" t="str">
        <f t="shared" si="37"/>
        <v/>
      </c>
      <c r="AH15" s="245" t="str">
        <f t="shared" si="37"/>
        <v/>
      </c>
      <c r="AI15" s="245" t="str">
        <f t="shared" si="37"/>
        <v/>
      </c>
      <c r="AJ15" s="245" t="str">
        <f t="shared" si="37"/>
        <v/>
      </c>
      <c r="AK15" s="245" t="str">
        <f t="shared" si="37"/>
        <v/>
      </c>
      <c r="AL15" s="245" t="str">
        <f t="shared" si="37"/>
        <v/>
      </c>
      <c r="AM15" s="245" t="str">
        <f t="shared" si="37"/>
        <v/>
      </c>
      <c r="AN15" s="245" t="str">
        <f t="shared" si="37"/>
        <v/>
      </c>
      <c r="AO15" s="245" t="str">
        <f t="shared" si="37"/>
        <v/>
      </c>
      <c r="AP15" s="245" t="str">
        <f t="shared" si="37"/>
        <v/>
      </c>
      <c r="AQ15" s="245" t="str">
        <f t="shared" si="37"/>
        <v/>
      </c>
      <c r="AR15" s="245" t="str">
        <f t="shared" ref="AR15:AT15" si="38">INDIRECT(ADDRESS(3,COLUMN()))</f>
        <v>#N/A</v>
      </c>
      <c r="AS15" s="245" t="str">
        <f t="shared" si="38"/>
        <v>#VALUE!</v>
      </c>
      <c r="AT15" s="245" t="str">
        <f t="shared" si="38"/>
        <v>#VALUE!</v>
      </c>
    </row>
    <row r="16" ht="12.75" customHeight="1">
      <c r="A16" s="245"/>
      <c r="B16" s="245"/>
      <c r="C16" s="248"/>
      <c r="D16" s="249"/>
      <c r="E16" s="250"/>
      <c r="F16" s="249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1"/>
      <c r="R16" s="245"/>
      <c r="S16" s="245"/>
      <c r="T16" s="245"/>
      <c r="U16" s="245"/>
      <c r="V16" s="245"/>
      <c r="W16" s="245"/>
      <c r="X16" s="245"/>
      <c r="Y16" s="245"/>
      <c r="Z16" s="245"/>
      <c r="AA16" s="245">
        <v>30.0</v>
      </c>
      <c r="AB16" s="245">
        <f t="shared" ref="AB16:AC16" si="39">INDIRECT(ADDRESS(3,COLUMN()))</f>
        <v>0</v>
      </c>
      <c r="AC16" s="245" t="str">
        <f t="shared" si="39"/>
        <v>#VALUE!</v>
      </c>
      <c r="AD16" s="245" t="s">
        <v>89</v>
      </c>
      <c r="AE16" s="245">
        <f t="shared" si="3"/>
        <v>0</v>
      </c>
      <c r="AF16" s="245" t="str">
        <f t="shared" ref="AF16:AQ16" si="40">INDIRECT(ADDRESS($AA16,AF$1))</f>
        <v/>
      </c>
      <c r="AG16" s="245" t="str">
        <f t="shared" si="40"/>
        <v/>
      </c>
      <c r="AH16" s="245" t="str">
        <f t="shared" si="40"/>
        <v/>
      </c>
      <c r="AI16" s="245" t="str">
        <f t="shared" si="40"/>
        <v/>
      </c>
      <c r="AJ16" s="245" t="str">
        <f t="shared" si="40"/>
        <v/>
      </c>
      <c r="AK16" s="245" t="str">
        <f t="shared" si="40"/>
        <v/>
      </c>
      <c r="AL16" s="245" t="str">
        <f t="shared" si="40"/>
        <v/>
      </c>
      <c r="AM16" s="245" t="str">
        <f t="shared" si="40"/>
        <v/>
      </c>
      <c r="AN16" s="245" t="str">
        <f t="shared" si="40"/>
        <v/>
      </c>
      <c r="AO16" s="245" t="str">
        <f t="shared" si="40"/>
        <v/>
      </c>
      <c r="AP16" s="245" t="str">
        <f t="shared" si="40"/>
        <v/>
      </c>
      <c r="AQ16" s="245" t="str">
        <f t="shared" si="40"/>
        <v/>
      </c>
      <c r="AR16" s="245" t="str">
        <f t="shared" ref="AR16:AT16" si="41">INDIRECT(ADDRESS(3,COLUMN()))</f>
        <v>#N/A</v>
      </c>
      <c r="AS16" s="245" t="str">
        <f t="shared" si="41"/>
        <v>#VALUE!</v>
      </c>
      <c r="AT16" s="245" t="str">
        <f t="shared" si="41"/>
        <v>#VALUE!</v>
      </c>
    </row>
    <row r="17" ht="12.75" customHeight="1">
      <c r="A17" s="245"/>
      <c r="B17" s="253"/>
      <c r="C17" s="254"/>
      <c r="D17" s="253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5"/>
      <c r="P17" s="255"/>
      <c r="Q17" s="256"/>
      <c r="R17" s="245"/>
      <c r="S17" s="245"/>
      <c r="T17" s="245"/>
      <c r="U17" s="245"/>
      <c r="V17" s="245"/>
      <c r="W17" s="245"/>
      <c r="X17" s="245"/>
      <c r="Y17" s="245"/>
      <c r="Z17" s="245"/>
      <c r="AA17" s="245">
        <v>31.0</v>
      </c>
      <c r="AB17" s="245">
        <f t="shared" ref="AB17:AC17" si="42">INDIRECT(ADDRESS(3,COLUMN()))</f>
        <v>0</v>
      </c>
      <c r="AC17" s="245" t="str">
        <f t="shared" si="42"/>
        <v>#VALUE!</v>
      </c>
      <c r="AD17" s="245" t="s">
        <v>90</v>
      </c>
      <c r="AE17" s="245">
        <f t="shared" si="3"/>
        <v>0</v>
      </c>
      <c r="AF17" s="245" t="str">
        <f t="shared" ref="AF17:AQ17" si="43">INDIRECT(ADDRESS($AA17,AF$1))</f>
        <v/>
      </c>
      <c r="AG17" s="245" t="str">
        <f t="shared" si="43"/>
        <v/>
      </c>
      <c r="AH17" s="245" t="str">
        <f t="shared" si="43"/>
        <v/>
      </c>
      <c r="AI17" s="245" t="str">
        <f t="shared" si="43"/>
        <v/>
      </c>
      <c r="AJ17" s="245" t="str">
        <f t="shared" si="43"/>
        <v/>
      </c>
      <c r="AK17" s="245" t="str">
        <f t="shared" si="43"/>
        <v/>
      </c>
      <c r="AL17" s="245" t="str">
        <f t="shared" si="43"/>
        <v/>
      </c>
      <c r="AM17" s="245" t="str">
        <f t="shared" si="43"/>
        <v/>
      </c>
      <c r="AN17" s="245" t="str">
        <f t="shared" si="43"/>
        <v/>
      </c>
      <c r="AO17" s="245" t="str">
        <f t="shared" si="43"/>
        <v/>
      </c>
      <c r="AP17" s="245" t="str">
        <f t="shared" si="43"/>
        <v/>
      </c>
      <c r="AQ17" s="245" t="str">
        <f t="shared" si="43"/>
        <v/>
      </c>
      <c r="AR17" s="245" t="str">
        <f t="shared" ref="AR17:AT17" si="44">INDIRECT(ADDRESS(3,COLUMN()))</f>
        <v>#N/A</v>
      </c>
      <c r="AS17" s="245" t="str">
        <f t="shared" si="44"/>
        <v>#VALUE!</v>
      </c>
      <c r="AT17" s="245" t="str">
        <f t="shared" si="44"/>
        <v>#VALUE!</v>
      </c>
    </row>
    <row r="18" ht="12.75" customHeight="1">
      <c r="A18" s="245"/>
      <c r="B18" s="257"/>
      <c r="C18" s="245"/>
      <c r="D18" s="245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9"/>
      <c r="R18" s="245"/>
      <c r="S18" s="245"/>
      <c r="T18" s="245"/>
      <c r="U18" s="245"/>
      <c r="V18" s="245"/>
      <c r="W18" s="245"/>
      <c r="X18" s="245"/>
      <c r="Y18" s="245"/>
      <c r="Z18" s="245"/>
      <c r="AA18" s="245">
        <v>37.0</v>
      </c>
      <c r="AB18" s="245">
        <f t="shared" ref="AB18:AC18" si="45">INDIRECT(ADDRESS(3,COLUMN()))</f>
        <v>0</v>
      </c>
      <c r="AC18" s="245" t="str">
        <f t="shared" si="45"/>
        <v>#VALUE!</v>
      </c>
      <c r="AD18" s="245" t="s">
        <v>91</v>
      </c>
      <c r="AE18" s="245">
        <f t="shared" si="3"/>
        <v>0</v>
      </c>
      <c r="AF18" s="245" t="str">
        <f t="shared" ref="AF18:AQ18" si="46">INDIRECT(ADDRESS($AA18,AF$1))</f>
        <v/>
      </c>
      <c r="AG18" s="245" t="str">
        <f t="shared" si="46"/>
        <v/>
      </c>
      <c r="AH18" s="245" t="str">
        <f t="shared" si="46"/>
        <v/>
      </c>
      <c r="AI18" s="245" t="str">
        <f t="shared" si="46"/>
        <v/>
      </c>
      <c r="AJ18" s="245" t="str">
        <f t="shared" si="46"/>
        <v/>
      </c>
      <c r="AK18" s="245" t="str">
        <f t="shared" si="46"/>
        <v/>
      </c>
      <c r="AL18" s="245" t="str">
        <f t="shared" si="46"/>
        <v/>
      </c>
      <c r="AM18" s="245" t="str">
        <f t="shared" si="46"/>
        <v/>
      </c>
      <c r="AN18" s="245" t="str">
        <f t="shared" si="46"/>
        <v/>
      </c>
      <c r="AO18" s="245" t="str">
        <f t="shared" si="46"/>
        <v/>
      </c>
      <c r="AP18" s="245" t="str">
        <f t="shared" si="46"/>
        <v/>
      </c>
      <c r="AQ18" s="245" t="str">
        <f t="shared" si="46"/>
        <v/>
      </c>
      <c r="AR18" s="245" t="str">
        <f t="shared" ref="AR18:AT18" si="47">INDIRECT(ADDRESS(3,COLUMN()))</f>
        <v>#N/A</v>
      </c>
      <c r="AS18" s="245" t="str">
        <f t="shared" si="47"/>
        <v>#VALUE!</v>
      </c>
      <c r="AT18" s="245" t="str">
        <f t="shared" si="47"/>
        <v>#VALUE!</v>
      </c>
    </row>
    <row r="19" ht="12.75" customHeight="1">
      <c r="A19" s="245"/>
      <c r="B19" s="257"/>
      <c r="C19" s="245"/>
      <c r="D19" s="245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9"/>
      <c r="R19" s="245"/>
      <c r="S19" s="245"/>
      <c r="T19" s="245"/>
      <c r="U19" s="245"/>
      <c r="V19" s="245"/>
      <c r="W19" s="245"/>
      <c r="X19" s="245"/>
      <c r="Y19" s="245"/>
      <c r="Z19" s="245"/>
      <c r="AA19" s="245">
        <v>41.0</v>
      </c>
      <c r="AB19" s="245">
        <f t="shared" ref="AB19:AC19" si="48">INDIRECT(ADDRESS(3,COLUMN()))</f>
        <v>0</v>
      </c>
      <c r="AC19" s="245" t="str">
        <f t="shared" si="48"/>
        <v>#VALUE!</v>
      </c>
      <c r="AD19" s="245" t="s">
        <v>92</v>
      </c>
      <c r="AE19" s="245">
        <f t="shared" si="3"/>
        <v>0</v>
      </c>
      <c r="AF19" s="245" t="str">
        <f t="shared" ref="AF19:AQ19" si="49">INDIRECT(ADDRESS($AA19,AF$1))</f>
        <v/>
      </c>
      <c r="AG19" s="245" t="str">
        <f t="shared" si="49"/>
        <v/>
      </c>
      <c r="AH19" s="245" t="str">
        <f t="shared" si="49"/>
        <v/>
      </c>
      <c r="AI19" s="245" t="str">
        <f t="shared" si="49"/>
        <v/>
      </c>
      <c r="AJ19" s="245" t="str">
        <f t="shared" si="49"/>
        <v/>
      </c>
      <c r="AK19" s="245" t="str">
        <f t="shared" si="49"/>
        <v/>
      </c>
      <c r="AL19" s="245" t="str">
        <f t="shared" si="49"/>
        <v/>
      </c>
      <c r="AM19" s="245" t="str">
        <f t="shared" si="49"/>
        <v/>
      </c>
      <c r="AN19" s="245" t="str">
        <f t="shared" si="49"/>
        <v/>
      </c>
      <c r="AO19" s="245" t="str">
        <f t="shared" si="49"/>
        <v/>
      </c>
      <c r="AP19" s="245" t="str">
        <f t="shared" si="49"/>
        <v/>
      </c>
      <c r="AQ19" s="245" t="str">
        <f t="shared" si="49"/>
        <v/>
      </c>
      <c r="AR19" s="245" t="str">
        <f t="shared" ref="AR19:AT19" si="50">INDIRECT(ADDRESS(3,COLUMN()))</f>
        <v>#N/A</v>
      </c>
      <c r="AS19" s="245" t="str">
        <f t="shared" si="50"/>
        <v>#VALUE!</v>
      </c>
      <c r="AT19" s="245" t="str">
        <f t="shared" si="50"/>
        <v>#VALUE!</v>
      </c>
    </row>
    <row r="20" ht="12.75" customHeight="1">
      <c r="A20" s="245"/>
      <c r="B20" s="257"/>
      <c r="C20" s="245"/>
      <c r="D20" s="245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9"/>
      <c r="R20" s="245"/>
      <c r="S20" s="245"/>
      <c r="T20" s="245"/>
      <c r="U20" s="245"/>
      <c r="V20" s="245"/>
      <c r="W20" s="245"/>
      <c r="X20" s="245"/>
      <c r="Y20" s="245"/>
      <c r="Z20" s="245"/>
      <c r="AA20" s="245">
        <v>42.0</v>
      </c>
      <c r="AB20" s="245">
        <f t="shared" ref="AB20:AC20" si="51">INDIRECT(ADDRESS(3,COLUMN()))</f>
        <v>0</v>
      </c>
      <c r="AC20" s="245" t="str">
        <f t="shared" si="51"/>
        <v>#VALUE!</v>
      </c>
      <c r="AD20" s="245" t="s">
        <v>93</v>
      </c>
      <c r="AE20" s="245">
        <f t="shared" si="3"/>
        <v>0</v>
      </c>
      <c r="AF20" s="245" t="str">
        <f t="shared" ref="AF20:AQ20" si="52">INDIRECT(ADDRESS($AA20,AF$1))</f>
        <v/>
      </c>
      <c r="AG20" s="245" t="str">
        <f t="shared" si="52"/>
        <v/>
      </c>
      <c r="AH20" s="245" t="str">
        <f t="shared" si="52"/>
        <v/>
      </c>
      <c r="AI20" s="245" t="str">
        <f t="shared" si="52"/>
        <v/>
      </c>
      <c r="AJ20" s="245" t="str">
        <f t="shared" si="52"/>
        <v/>
      </c>
      <c r="AK20" s="245" t="str">
        <f t="shared" si="52"/>
        <v/>
      </c>
      <c r="AL20" s="245" t="str">
        <f t="shared" si="52"/>
        <v/>
      </c>
      <c r="AM20" s="245" t="str">
        <f t="shared" si="52"/>
        <v/>
      </c>
      <c r="AN20" s="245" t="str">
        <f t="shared" si="52"/>
        <v/>
      </c>
      <c r="AO20" s="245" t="str">
        <f t="shared" si="52"/>
        <v/>
      </c>
      <c r="AP20" s="245" t="str">
        <f t="shared" si="52"/>
        <v/>
      </c>
      <c r="AQ20" s="245" t="str">
        <f t="shared" si="52"/>
        <v/>
      </c>
      <c r="AR20" s="245" t="str">
        <f t="shared" ref="AR20:AT20" si="53">INDIRECT(ADDRESS(3,COLUMN()))</f>
        <v>#N/A</v>
      </c>
      <c r="AS20" s="245" t="str">
        <f t="shared" si="53"/>
        <v>#VALUE!</v>
      </c>
      <c r="AT20" s="245" t="str">
        <f t="shared" si="53"/>
        <v>#VALUE!</v>
      </c>
    </row>
    <row r="21" ht="12.75" customHeight="1">
      <c r="A21" s="245"/>
      <c r="B21" s="257"/>
      <c r="C21" s="245"/>
      <c r="D21" s="245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9"/>
      <c r="R21" s="245"/>
      <c r="S21" s="245"/>
      <c r="T21" s="245"/>
      <c r="U21" s="245"/>
      <c r="V21" s="245"/>
      <c r="W21" s="245"/>
      <c r="X21" s="245"/>
      <c r="Y21" s="245"/>
      <c r="Z21" s="245"/>
      <c r="AA21" s="245">
        <v>43.0</v>
      </c>
      <c r="AB21" s="245">
        <f t="shared" ref="AB21:AC21" si="54">INDIRECT(ADDRESS(3,COLUMN()))</f>
        <v>0</v>
      </c>
      <c r="AC21" s="245" t="str">
        <f t="shared" si="54"/>
        <v>#VALUE!</v>
      </c>
      <c r="AD21" s="245" t="s">
        <v>94</v>
      </c>
      <c r="AE21" s="245">
        <f t="shared" si="3"/>
        <v>0</v>
      </c>
      <c r="AF21" s="245" t="str">
        <f t="shared" ref="AF21:AQ21" si="55">INDIRECT(ADDRESS($AA21,AF$1))</f>
        <v/>
      </c>
      <c r="AG21" s="245" t="str">
        <f t="shared" si="55"/>
        <v/>
      </c>
      <c r="AH21" s="245" t="str">
        <f t="shared" si="55"/>
        <v/>
      </c>
      <c r="AI21" s="245" t="str">
        <f t="shared" si="55"/>
        <v/>
      </c>
      <c r="AJ21" s="245" t="str">
        <f t="shared" si="55"/>
        <v/>
      </c>
      <c r="AK21" s="245" t="str">
        <f t="shared" si="55"/>
        <v/>
      </c>
      <c r="AL21" s="245" t="str">
        <f t="shared" si="55"/>
        <v/>
      </c>
      <c r="AM21" s="245" t="str">
        <f t="shared" si="55"/>
        <v/>
      </c>
      <c r="AN21" s="245" t="str">
        <f t="shared" si="55"/>
        <v/>
      </c>
      <c r="AO21" s="245" t="str">
        <f t="shared" si="55"/>
        <v/>
      </c>
      <c r="AP21" s="245" t="str">
        <f t="shared" si="55"/>
        <v/>
      </c>
      <c r="AQ21" s="245" t="str">
        <f t="shared" si="55"/>
        <v/>
      </c>
      <c r="AR21" s="245" t="str">
        <f t="shared" ref="AR21:AT21" si="56">INDIRECT(ADDRESS(3,COLUMN()))</f>
        <v>#N/A</v>
      </c>
      <c r="AS21" s="245" t="str">
        <f t="shared" si="56"/>
        <v>#VALUE!</v>
      </c>
      <c r="AT21" s="245" t="str">
        <f t="shared" si="56"/>
        <v>#VALUE!</v>
      </c>
    </row>
    <row r="22" ht="12.75" customHeight="1">
      <c r="A22" s="245"/>
      <c r="B22" s="257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2"/>
      <c r="R22" s="245"/>
      <c r="S22" s="245"/>
      <c r="T22" s="245"/>
      <c r="U22" s="245"/>
      <c r="V22" s="245"/>
      <c r="W22" s="245"/>
      <c r="X22" s="245"/>
      <c r="Y22" s="245"/>
      <c r="Z22" s="245"/>
      <c r="AA22" s="245">
        <v>44.0</v>
      </c>
      <c r="AB22" s="245">
        <f t="shared" ref="AB22:AC22" si="57">INDIRECT(ADDRESS(3,COLUMN()))</f>
        <v>0</v>
      </c>
      <c r="AC22" s="245" t="str">
        <f t="shared" si="57"/>
        <v>#VALUE!</v>
      </c>
      <c r="AD22" s="245" t="s">
        <v>95</v>
      </c>
      <c r="AE22" s="245">
        <f t="shared" si="3"/>
        <v>0</v>
      </c>
      <c r="AF22" s="245" t="str">
        <f t="shared" ref="AF22:AQ22" si="58">INDIRECT(ADDRESS($AA22,AF$1))</f>
        <v/>
      </c>
      <c r="AG22" s="245" t="str">
        <f t="shared" si="58"/>
        <v/>
      </c>
      <c r="AH22" s="245" t="str">
        <f t="shared" si="58"/>
        <v/>
      </c>
      <c r="AI22" s="245" t="str">
        <f t="shared" si="58"/>
        <v/>
      </c>
      <c r="AJ22" s="245" t="str">
        <f t="shared" si="58"/>
        <v/>
      </c>
      <c r="AK22" s="245" t="str">
        <f t="shared" si="58"/>
        <v/>
      </c>
      <c r="AL22" s="245" t="str">
        <f t="shared" si="58"/>
        <v/>
      </c>
      <c r="AM22" s="245" t="str">
        <f t="shared" si="58"/>
        <v/>
      </c>
      <c r="AN22" s="245" t="str">
        <f t="shared" si="58"/>
        <v/>
      </c>
      <c r="AO22" s="245" t="str">
        <f t="shared" si="58"/>
        <v/>
      </c>
      <c r="AP22" s="245" t="str">
        <f t="shared" si="58"/>
        <v/>
      </c>
      <c r="AQ22" s="245" t="str">
        <f t="shared" si="58"/>
        <v/>
      </c>
      <c r="AR22" s="245" t="str">
        <f t="shared" ref="AR22:AT22" si="59">INDIRECT(ADDRESS(3,COLUMN()))</f>
        <v>#N/A</v>
      </c>
      <c r="AS22" s="245" t="str">
        <f t="shared" si="59"/>
        <v>#VALUE!</v>
      </c>
      <c r="AT22" s="245" t="str">
        <f t="shared" si="59"/>
        <v>#VALUE!</v>
      </c>
    </row>
    <row r="23" ht="12.75" customHeight="1">
      <c r="A23" s="245"/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  <c r="Y23" s="245"/>
      <c r="Z23" s="245"/>
      <c r="AA23" s="245">
        <v>45.0</v>
      </c>
      <c r="AB23" s="245">
        <f t="shared" ref="AB23:AC23" si="60">INDIRECT(ADDRESS(3,COLUMN()))</f>
        <v>0</v>
      </c>
      <c r="AC23" s="245" t="str">
        <f t="shared" si="60"/>
        <v>#VALUE!</v>
      </c>
      <c r="AD23" s="245" t="s">
        <v>96</v>
      </c>
      <c r="AE23" s="245">
        <f t="shared" si="3"/>
        <v>0</v>
      </c>
      <c r="AF23" s="245" t="str">
        <f t="shared" ref="AF23:AQ23" si="61">INDIRECT(ADDRESS($AA23,AF$1))</f>
        <v/>
      </c>
      <c r="AG23" s="245" t="str">
        <f t="shared" si="61"/>
        <v/>
      </c>
      <c r="AH23" s="245" t="str">
        <f t="shared" si="61"/>
        <v/>
      </c>
      <c r="AI23" s="245" t="str">
        <f t="shared" si="61"/>
        <v/>
      </c>
      <c r="AJ23" s="245" t="str">
        <f t="shared" si="61"/>
        <v/>
      </c>
      <c r="AK23" s="245" t="str">
        <f t="shared" si="61"/>
        <v/>
      </c>
      <c r="AL23" s="245" t="str">
        <f t="shared" si="61"/>
        <v/>
      </c>
      <c r="AM23" s="245" t="str">
        <f t="shared" si="61"/>
        <v/>
      </c>
      <c r="AN23" s="245" t="str">
        <f t="shared" si="61"/>
        <v/>
      </c>
      <c r="AO23" s="245" t="str">
        <f t="shared" si="61"/>
        <v/>
      </c>
      <c r="AP23" s="245" t="str">
        <f t="shared" si="61"/>
        <v/>
      </c>
      <c r="AQ23" s="245" t="str">
        <f t="shared" si="61"/>
        <v/>
      </c>
      <c r="AR23" s="245" t="str">
        <f t="shared" ref="AR23:AT23" si="62">INDIRECT(ADDRESS(3,COLUMN()))</f>
        <v>#N/A</v>
      </c>
      <c r="AS23" s="245" t="str">
        <f t="shared" si="62"/>
        <v>#VALUE!</v>
      </c>
      <c r="AT23" s="245" t="str">
        <f t="shared" si="62"/>
        <v>#VALUE!</v>
      </c>
    </row>
    <row r="24" ht="12.75" customHeight="1">
      <c r="A24" s="245"/>
      <c r="B24" s="245"/>
      <c r="C24" s="248"/>
      <c r="D24" s="249"/>
      <c r="E24" s="250"/>
      <c r="F24" s="249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1"/>
      <c r="R24" s="245"/>
      <c r="S24" s="245"/>
      <c r="T24" s="245"/>
      <c r="U24" s="245"/>
      <c r="V24" s="245"/>
      <c r="W24" s="245"/>
      <c r="X24" s="245"/>
      <c r="Y24" s="245"/>
      <c r="Z24" s="245"/>
      <c r="AA24" s="245">
        <v>46.0</v>
      </c>
      <c r="AB24" s="245">
        <f t="shared" ref="AB24:AC24" si="63">INDIRECT(ADDRESS(3,COLUMN()))</f>
        <v>0</v>
      </c>
      <c r="AC24" s="245" t="str">
        <f t="shared" si="63"/>
        <v>#VALUE!</v>
      </c>
      <c r="AD24" s="245" t="s">
        <v>97</v>
      </c>
      <c r="AE24" s="245">
        <f t="shared" si="3"/>
        <v>0</v>
      </c>
      <c r="AF24" s="245" t="str">
        <f t="shared" ref="AF24:AQ24" si="64">INDIRECT(ADDRESS($AA24,AF$1))</f>
        <v/>
      </c>
      <c r="AG24" s="245" t="str">
        <f t="shared" si="64"/>
        <v/>
      </c>
      <c r="AH24" s="245" t="str">
        <f t="shared" si="64"/>
        <v/>
      </c>
      <c r="AI24" s="245" t="str">
        <f t="shared" si="64"/>
        <v/>
      </c>
      <c r="AJ24" s="245" t="str">
        <f t="shared" si="64"/>
        <v/>
      </c>
      <c r="AK24" s="245" t="str">
        <f t="shared" si="64"/>
        <v/>
      </c>
      <c r="AL24" s="245" t="str">
        <f t="shared" si="64"/>
        <v/>
      </c>
      <c r="AM24" s="245" t="str">
        <f t="shared" si="64"/>
        <v/>
      </c>
      <c r="AN24" s="245" t="str">
        <f t="shared" si="64"/>
        <v/>
      </c>
      <c r="AO24" s="245" t="str">
        <f t="shared" si="64"/>
        <v/>
      </c>
      <c r="AP24" s="245" t="str">
        <f t="shared" si="64"/>
        <v/>
      </c>
      <c r="AQ24" s="245" t="str">
        <f t="shared" si="64"/>
        <v/>
      </c>
      <c r="AR24" s="245" t="str">
        <f t="shared" ref="AR24:AT24" si="65">INDIRECT(ADDRESS(3,COLUMN()))</f>
        <v>#N/A</v>
      </c>
      <c r="AS24" s="245" t="str">
        <f t="shared" si="65"/>
        <v>#VALUE!</v>
      </c>
      <c r="AT24" s="245" t="str">
        <f t="shared" si="65"/>
        <v>#VALUE!</v>
      </c>
    </row>
    <row r="25" ht="12.75" customHeight="1">
      <c r="A25" s="245"/>
      <c r="B25" s="257"/>
      <c r="C25" s="246"/>
      <c r="D25" s="253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6"/>
      <c r="R25" s="245"/>
      <c r="S25" s="245"/>
      <c r="T25" s="245"/>
      <c r="U25" s="245"/>
      <c r="V25" s="245"/>
      <c r="W25" s="245"/>
      <c r="X25" s="245"/>
      <c r="Y25" s="245"/>
      <c r="Z25" s="245"/>
      <c r="AA25" s="245">
        <v>47.0</v>
      </c>
      <c r="AB25" s="245">
        <f t="shared" ref="AB25:AC25" si="66">INDIRECT(ADDRESS(3,COLUMN()))</f>
        <v>0</v>
      </c>
      <c r="AC25" s="245" t="str">
        <f t="shared" si="66"/>
        <v>#VALUE!</v>
      </c>
      <c r="AD25" s="245" t="s">
        <v>98</v>
      </c>
      <c r="AE25" s="245">
        <f t="shared" si="3"/>
        <v>0</v>
      </c>
      <c r="AF25" s="245" t="str">
        <f t="shared" ref="AF25:AQ25" si="67">INDIRECT(ADDRESS($AA25,AF$1))</f>
        <v/>
      </c>
      <c r="AG25" s="245" t="str">
        <f t="shared" si="67"/>
        <v/>
      </c>
      <c r="AH25" s="245" t="str">
        <f t="shared" si="67"/>
        <v/>
      </c>
      <c r="AI25" s="245" t="str">
        <f t="shared" si="67"/>
        <v/>
      </c>
      <c r="AJ25" s="245" t="str">
        <f t="shared" si="67"/>
        <v/>
      </c>
      <c r="AK25" s="245" t="str">
        <f t="shared" si="67"/>
        <v/>
      </c>
      <c r="AL25" s="245" t="str">
        <f t="shared" si="67"/>
        <v/>
      </c>
      <c r="AM25" s="245" t="str">
        <f t="shared" si="67"/>
        <v/>
      </c>
      <c r="AN25" s="245" t="str">
        <f t="shared" si="67"/>
        <v/>
      </c>
      <c r="AO25" s="245" t="str">
        <f t="shared" si="67"/>
        <v/>
      </c>
      <c r="AP25" s="245" t="str">
        <f t="shared" si="67"/>
        <v/>
      </c>
      <c r="AQ25" s="245" t="str">
        <f t="shared" si="67"/>
        <v/>
      </c>
      <c r="AR25" s="245" t="str">
        <f t="shared" ref="AR25:AT25" si="68">INDIRECT(ADDRESS(3,COLUMN()))</f>
        <v>#N/A</v>
      </c>
      <c r="AS25" s="245" t="str">
        <f t="shared" si="68"/>
        <v>#VALUE!</v>
      </c>
      <c r="AT25" s="245" t="str">
        <f t="shared" si="68"/>
        <v>#VALUE!</v>
      </c>
    </row>
    <row r="26" ht="12.75" customHeight="1">
      <c r="A26" s="245"/>
      <c r="B26" s="257"/>
      <c r="C26" s="246"/>
      <c r="D26" s="245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9"/>
      <c r="R26" s="245"/>
      <c r="S26" s="245"/>
      <c r="T26" s="245"/>
      <c r="U26" s="245"/>
      <c r="V26" s="245"/>
      <c r="W26" s="245"/>
      <c r="X26" s="245"/>
      <c r="Y26" s="245"/>
      <c r="Z26" s="245"/>
      <c r="AA26" s="245">
        <v>51.0</v>
      </c>
      <c r="AB26" s="245">
        <f t="shared" ref="AB26:AC26" si="69">INDIRECT(ADDRESS(3,COLUMN()))</f>
        <v>0</v>
      </c>
      <c r="AC26" s="245" t="str">
        <f t="shared" si="69"/>
        <v>#VALUE!</v>
      </c>
      <c r="AD26" s="245" t="s">
        <v>99</v>
      </c>
      <c r="AE26" s="245">
        <f t="shared" si="3"/>
        <v>0</v>
      </c>
      <c r="AF26" s="245" t="str">
        <f t="shared" ref="AF26:AQ26" si="70">INDIRECT(ADDRESS($AA26,AF$1))</f>
        <v/>
      </c>
      <c r="AG26" s="245" t="str">
        <f t="shared" si="70"/>
        <v/>
      </c>
      <c r="AH26" s="245" t="str">
        <f t="shared" si="70"/>
        <v/>
      </c>
      <c r="AI26" s="245" t="str">
        <f t="shared" si="70"/>
        <v/>
      </c>
      <c r="AJ26" s="245" t="str">
        <f t="shared" si="70"/>
        <v/>
      </c>
      <c r="AK26" s="245" t="str">
        <f t="shared" si="70"/>
        <v/>
      </c>
      <c r="AL26" s="245" t="str">
        <f t="shared" si="70"/>
        <v/>
      </c>
      <c r="AM26" s="245" t="str">
        <f t="shared" si="70"/>
        <v/>
      </c>
      <c r="AN26" s="245" t="str">
        <f t="shared" si="70"/>
        <v/>
      </c>
      <c r="AO26" s="245" t="str">
        <f t="shared" si="70"/>
        <v/>
      </c>
      <c r="AP26" s="245" t="str">
        <f t="shared" si="70"/>
        <v/>
      </c>
      <c r="AQ26" s="245" t="str">
        <f t="shared" si="70"/>
        <v/>
      </c>
      <c r="AR26" s="245" t="str">
        <f t="shared" ref="AR26:AT26" si="71">INDIRECT(ADDRESS(3,COLUMN()))</f>
        <v>#N/A</v>
      </c>
      <c r="AS26" s="245" t="str">
        <f t="shared" si="71"/>
        <v>#VALUE!</v>
      </c>
      <c r="AT26" s="245" t="str">
        <f t="shared" si="71"/>
        <v>#VALUE!</v>
      </c>
    </row>
    <row r="27" ht="12.75" customHeight="1">
      <c r="A27" s="245"/>
      <c r="B27" s="257"/>
      <c r="C27" s="246"/>
      <c r="D27" s="245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9"/>
      <c r="R27" s="245"/>
      <c r="S27" s="245"/>
      <c r="T27" s="245"/>
      <c r="U27" s="245"/>
      <c r="V27" s="245"/>
      <c r="W27" s="245"/>
      <c r="X27" s="245"/>
      <c r="Y27" s="245"/>
      <c r="Z27" s="245"/>
      <c r="AA27" s="245">
        <v>52.0</v>
      </c>
      <c r="AB27" s="245">
        <f t="shared" ref="AB27:AC27" si="72">INDIRECT(ADDRESS(3,COLUMN()))</f>
        <v>0</v>
      </c>
      <c r="AC27" s="245" t="str">
        <f t="shared" si="72"/>
        <v>#VALUE!</v>
      </c>
      <c r="AD27" s="245" t="s">
        <v>100</v>
      </c>
      <c r="AE27" s="245">
        <f t="shared" si="3"/>
        <v>0</v>
      </c>
      <c r="AF27" s="245" t="str">
        <f t="shared" ref="AF27:AQ27" si="73">INDIRECT(ADDRESS($AA27,AF$1))</f>
        <v/>
      </c>
      <c r="AG27" s="245" t="str">
        <f t="shared" si="73"/>
        <v/>
      </c>
      <c r="AH27" s="245" t="str">
        <f t="shared" si="73"/>
        <v/>
      </c>
      <c r="AI27" s="245" t="str">
        <f t="shared" si="73"/>
        <v/>
      </c>
      <c r="AJ27" s="245" t="str">
        <f t="shared" si="73"/>
        <v/>
      </c>
      <c r="AK27" s="245" t="str">
        <f t="shared" si="73"/>
        <v/>
      </c>
      <c r="AL27" s="245" t="str">
        <f t="shared" si="73"/>
        <v/>
      </c>
      <c r="AM27" s="245" t="str">
        <f t="shared" si="73"/>
        <v/>
      </c>
      <c r="AN27" s="245" t="str">
        <f t="shared" si="73"/>
        <v/>
      </c>
      <c r="AO27" s="245" t="str">
        <f t="shared" si="73"/>
        <v/>
      </c>
      <c r="AP27" s="245" t="str">
        <f t="shared" si="73"/>
        <v/>
      </c>
      <c r="AQ27" s="245" t="str">
        <f t="shared" si="73"/>
        <v/>
      </c>
      <c r="AR27" s="245" t="str">
        <f t="shared" ref="AR27:AT27" si="74">INDIRECT(ADDRESS(3,COLUMN()))</f>
        <v>#N/A</v>
      </c>
      <c r="AS27" s="245" t="str">
        <f t="shared" si="74"/>
        <v>#VALUE!</v>
      </c>
      <c r="AT27" s="245" t="str">
        <f t="shared" si="74"/>
        <v>#VALUE!</v>
      </c>
    </row>
    <row r="28" ht="12.75" customHeight="1">
      <c r="A28" s="245"/>
      <c r="B28" s="257"/>
      <c r="C28" s="246"/>
      <c r="D28" s="245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9"/>
      <c r="R28" s="245"/>
      <c r="S28" s="245"/>
      <c r="T28" s="245"/>
      <c r="U28" s="245"/>
      <c r="V28" s="245"/>
      <c r="W28" s="245"/>
      <c r="X28" s="245"/>
      <c r="Y28" s="245"/>
      <c r="Z28" s="245"/>
      <c r="AA28" s="245">
        <v>53.0</v>
      </c>
      <c r="AB28" s="245">
        <f t="shared" ref="AB28:AC28" si="75">INDIRECT(ADDRESS(3,COLUMN()))</f>
        <v>0</v>
      </c>
      <c r="AC28" s="245" t="str">
        <f t="shared" si="75"/>
        <v>#VALUE!</v>
      </c>
      <c r="AD28" s="245" t="s">
        <v>101</v>
      </c>
      <c r="AE28" s="245">
        <f t="shared" si="3"/>
        <v>0</v>
      </c>
      <c r="AF28" s="245" t="str">
        <f t="shared" ref="AF28:AQ28" si="76">INDIRECT(ADDRESS($AA28,AF$1))</f>
        <v/>
      </c>
      <c r="AG28" s="245" t="str">
        <f t="shared" si="76"/>
        <v/>
      </c>
      <c r="AH28" s="245" t="str">
        <f t="shared" si="76"/>
        <v/>
      </c>
      <c r="AI28" s="245" t="str">
        <f t="shared" si="76"/>
        <v/>
      </c>
      <c r="AJ28" s="245" t="str">
        <f t="shared" si="76"/>
        <v/>
      </c>
      <c r="AK28" s="245" t="str">
        <f t="shared" si="76"/>
        <v/>
      </c>
      <c r="AL28" s="245" t="str">
        <f t="shared" si="76"/>
        <v/>
      </c>
      <c r="AM28" s="245" t="str">
        <f t="shared" si="76"/>
        <v/>
      </c>
      <c r="AN28" s="245" t="str">
        <f t="shared" si="76"/>
        <v/>
      </c>
      <c r="AO28" s="245" t="str">
        <f t="shared" si="76"/>
        <v/>
      </c>
      <c r="AP28" s="245" t="str">
        <f t="shared" si="76"/>
        <v/>
      </c>
      <c r="AQ28" s="245" t="str">
        <f t="shared" si="76"/>
        <v/>
      </c>
      <c r="AR28" s="245" t="str">
        <f t="shared" ref="AR28:AT28" si="77">INDIRECT(ADDRESS(3,COLUMN()))</f>
        <v>#N/A</v>
      </c>
      <c r="AS28" s="245" t="str">
        <f t="shared" si="77"/>
        <v>#VALUE!</v>
      </c>
      <c r="AT28" s="245" t="str">
        <f t="shared" si="77"/>
        <v>#VALUE!</v>
      </c>
    </row>
    <row r="29" ht="12.75" customHeight="1">
      <c r="A29" s="245"/>
      <c r="B29" s="257"/>
      <c r="C29" s="246"/>
      <c r="D29" s="245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9"/>
      <c r="R29" s="245"/>
      <c r="S29" s="245"/>
      <c r="T29" s="245"/>
      <c r="U29" s="245"/>
      <c r="V29" s="245"/>
      <c r="W29" s="245"/>
      <c r="X29" s="245"/>
      <c r="Y29" s="245"/>
      <c r="Z29" s="245"/>
      <c r="AA29" s="245">
        <v>54.0</v>
      </c>
      <c r="AB29" s="245">
        <f t="shared" ref="AB29:AC29" si="78">INDIRECT(ADDRESS(3,COLUMN()))</f>
        <v>0</v>
      </c>
      <c r="AC29" s="245" t="str">
        <f t="shared" si="78"/>
        <v>#VALUE!</v>
      </c>
      <c r="AD29" s="245" t="s">
        <v>102</v>
      </c>
      <c r="AE29" s="245">
        <f t="shared" si="3"/>
        <v>0</v>
      </c>
      <c r="AF29" s="245" t="str">
        <f t="shared" ref="AF29:AQ29" si="79">INDIRECT(ADDRESS($AA29,AF$1))</f>
        <v/>
      </c>
      <c r="AG29" s="245" t="str">
        <f t="shared" si="79"/>
        <v/>
      </c>
      <c r="AH29" s="245" t="str">
        <f t="shared" si="79"/>
        <v/>
      </c>
      <c r="AI29" s="245" t="str">
        <f t="shared" si="79"/>
        <v/>
      </c>
      <c r="AJ29" s="245" t="str">
        <f t="shared" si="79"/>
        <v/>
      </c>
      <c r="AK29" s="245" t="str">
        <f t="shared" si="79"/>
        <v/>
      </c>
      <c r="AL29" s="245" t="str">
        <f t="shared" si="79"/>
        <v/>
      </c>
      <c r="AM29" s="245" t="str">
        <f t="shared" si="79"/>
        <v/>
      </c>
      <c r="AN29" s="245" t="str">
        <f t="shared" si="79"/>
        <v/>
      </c>
      <c r="AO29" s="245" t="str">
        <f t="shared" si="79"/>
        <v/>
      </c>
      <c r="AP29" s="245" t="str">
        <f t="shared" si="79"/>
        <v/>
      </c>
      <c r="AQ29" s="245" t="str">
        <f t="shared" si="79"/>
        <v/>
      </c>
      <c r="AR29" s="245" t="str">
        <f t="shared" ref="AR29:AT29" si="80">INDIRECT(ADDRESS(3,COLUMN()))</f>
        <v>#N/A</v>
      </c>
      <c r="AS29" s="245" t="str">
        <f t="shared" si="80"/>
        <v>#VALUE!</v>
      </c>
      <c r="AT29" s="245" t="str">
        <f t="shared" si="80"/>
        <v>#VALUE!</v>
      </c>
    </row>
    <row r="30" ht="12.75" customHeight="1">
      <c r="A30" s="245"/>
      <c r="B30" s="257"/>
      <c r="C30" s="246"/>
      <c r="D30" s="245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9"/>
      <c r="R30" s="245"/>
      <c r="S30" s="245"/>
      <c r="T30" s="245"/>
      <c r="U30" s="245"/>
      <c r="V30" s="245"/>
      <c r="W30" s="245"/>
      <c r="X30" s="245"/>
      <c r="Y30" s="245"/>
      <c r="Z30" s="245"/>
      <c r="AA30" s="245">
        <v>55.0</v>
      </c>
      <c r="AB30" s="245">
        <f t="shared" ref="AB30:AC30" si="81">INDIRECT(ADDRESS(3,COLUMN()))</f>
        <v>0</v>
      </c>
      <c r="AC30" s="245" t="str">
        <f t="shared" si="81"/>
        <v>#VALUE!</v>
      </c>
      <c r="AD30" s="245" t="s">
        <v>103</v>
      </c>
      <c r="AE30" s="245">
        <f t="shared" si="3"/>
        <v>0</v>
      </c>
      <c r="AF30" s="245" t="str">
        <f t="shared" ref="AF30:AQ30" si="82">INDIRECT(ADDRESS($AA30,AF$1))</f>
        <v/>
      </c>
      <c r="AG30" s="245" t="str">
        <f t="shared" si="82"/>
        <v/>
      </c>
      <c r="AH30" s="245" t="str">
        <f t="shared" si="82"/>
        <v/>
      </c>
      <c r="AI30" s="245" t="str">
        <f t="shared" si="82"/>
        <v/>
      </c>
      <c r="AJ30" s="245" t="str">
        <f t="shared" si="82"/>
        <v/>
      </c>
      <c r="AK30" s="245" t="str">
        <f t="shared" si="82"/>
        <v/>
      </c>
      <c r="AL30" s="245" t="str">
        <f t="shared" si="82"/>
        <v/>
      </c>
      <c r="AM30" s="245" t="str">
        <f t="shared" si="82"/>
        <v/>
      </c>
      <c r="AN30" s="245" t="str">
        <f t="shared" si="82"/>
        <v/>
      </c>
      <c r="AO30" s="245" t="str">
        <f t="shared" si="82"/>
        <v/>
      </c>
      <c r="AP30" s="245" t="str">
        <f t="shared" si="82"/>
        <v/>
      </c>
      <c r="AQ30" s="245" t="str">
        <f t="shared" si="82"/>
        <v/>
      </c>
      <c r="AR30" s="245" t="str">
        <f t="shared" ref="AR30:AT30" si="83">INDIRECT(ADDRESS(3,COLUMN()))</f>
        <v>#N/A</v>
      </c>
      <c r="AS30" s="245" t="str">
        <f t="shared" si="83"/>
        <v>#VALUE!</v>
      </c>
      <c r="AT30" s="245" t="str">
        <f t="shared" si="83"/>
        <v>#VALUE!</v>
      </c>
    </row>
    <row r="31" ht="12.75" customHeight="1">
      <c r="A31" s="245"/>
      <c r="B31" s="257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2"/>
      <c r="R31" s="245"/>
      <c r="S31" s="245"/>
      <c r="T31" s="245"/>
      <c r="U31" s="245"/>
      <c r="V31" s="245"/>
      <c r="W31" s="245"/>
      <c r="X31" s="245"/>
      <c r="Y31" s="245"/>
      <c r="Z31" s="245"/>
      <c r="AA31" s="245">
        <v>63.0</v>
      </c>
      <c r="AB31" s="245">
        <f t="shared" ref="AB31:AC31" si="84">INDIRECT(ADDRESS(3,COLUMN()))</f>
        <v>0</v>
      </c>
      <c r="AC31" s="245" t="str">
        <f t="shared" si="84"/>
        <v>#VALUE!</v>
      </c>
      <c r="AD31" s="245" t="s">
        <v>104</v>
      </c>
      <c r="AE31" s="245">
        <f t="shared" si="3"/>
        <v>0</v>
      </c>
      <c r="AF31" s="245" t="str">
        <f t="shared" ref="AF31:AQ31" si="85">INDIRECT(ADDRESS($AA31,AF$1))</f>
        <v/>
      </c>
      <c r="AG31" s="245" t="str">
        <f t="shared" si="85"/>
        <v/>
      </c>
      <c r="AH31" s="245" t="str">
        <f t="shared" si="85"/>
        <v/>
      </c>
      <c r="AI31" s="245" t="str">
        <f t="shared" si="85"/>
        <v/>
      </c>
      <c r="AJ31" s="245" t="str">
        <f t="shared" si="85"/>
        <v/>
      </c>
      <c r="AK31" s="245" t="str">
        <f t="shared" si="85"/>
        <v/>
      </c>
      <c r="AL31" s="245" t="str">
        <f t="shared" si="85"/>
        <v/>
      </c>
      <c r="AM31" s="245" t="str">
        <f t="shared" si="85"/>
        <v/>
      </c>
      <c r="AN31" s="245" t="str">
        <f t="shared" si="85"/>
        <v/>
      </c>
      <c r="AO31" s="245" t="str">
        <f t="shared" si="85"/>
        <v/>
      </c>
      <c r="AP31" s="245" t="str">
        <f t="shared" si="85"/>
        <v/>
      </c>
      <c r="AQ31" s="245" t="str">
        <f t="shared" si="85"/>
        <v/>
      </c>
      <c r="AR31" s="245" t="str">
        <f t="shared" ref="AR31:AT31" si="86">INDIRECT(ADDRESS(3,COLUMN()))</f>
        <v>#N/A</v>
      </c>
      <c r="AS31" s="245" t="str">
        <f t="shared" si="86"/>
        <v>#VALUE!</v>
      </c>
      <c r="AT31" s="245" t="str">
        <f t="shared" si="86"/>
        <v>#VALUE!</v>
      </c>
    </row>
    <row r="32" ht="12.75" customHeight="1">
      <c r="A32" s="245"/>
      <c r="B32" s="257"/>
      <c r="C32" s="245"/>
      <c r="D32" s="245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9"/>
      <c r="R32" s="245"/>
      <c r="S32" s="245"/>
      <c r="T32" s="245"/>
      <c r="U32" s="245"/>
      <c r="V32" s="245"/>
      <c r="W32" s="245"/>
      <c r="X32" s="245"/>
      <c r="Y32" s="245"/>
      <c r="Z32" s="245"/>
      <c r="AA32" s="245">
        <v>64.0</v>
      </c>
      <c r="AB32" s="245">
        <f t="shared" ref="AB32:AC32" si="87">INDIRECT(ADDRESS(3,COLUMN()))</f>
        <v>0</v>
      </c>
      <c r="AC32" s="245" t="str">
        <f t="shared" si="87"/>
        <v>#VALUE!</v>
      </c>
      <c r="AD32" s="245" t="s">
        <v>105</v>
      </c>
      <c r="AE32" s="245">
        <f t="shared" si="3"/>
        <v>0</v>
      </c>
      <c r="AF32" s="245" t="str">
        <f t="shared" ref="AF32:AQ32" si="88">INDIRECT(ADDRESS($AA32,AF$1))</f>
        <v/>
      </c>
      <c r="AG32" s="245" t="str">
        <f t="shared" si="88"/>
        <v/>
      </c>
      <c r="AH32" s="245" t="str">
        <f t="shared" si="88"/>
        <v/>
      </c>
      <c r="AI32" s="245" t="str">
        <f t="shared" si="88"/>
        <v/>
      </c>
      <c r="AJ32" s="245" t="str">
        <f t="shared" si="88"/>
        <v/>
      </c>
      <c r="AK32" s="245" t="str">
        <f t="shared" si="88"/>
        <v/>
      </c>
      <c r="AL32" s="245" t="str">
        <f t="shared" si="88"/>
        <v/>
      </c>
      <c r="AM32" s="245" t="str">
        <f t="shared" si="88"/>
        <v/>
      </c>
      <c r="AN32" s="245" t="str">
        <f t="shared" si="88"/>
        <v/>
      </c>
      <c r="AO32" s="245" t="str">
        <f t="shared" si="88"/>
        <v/>
      </c>
      <c r="AP32" s="245" t="str">
        <f t="shared" si="88"/>
        <v/>
      </c>
      <c r="AQ32" s="245" t="str">
        <f t="shared" si="88"/>
        <v/>
      </c>
      <c r="AR32" s="245" t="str">
        <f t="shared" ref="AR32:AT32" si="89">INDIRECT(ADDRESS(3,COLUMN()))</f>
        <v>#N/A</v>
      </c>
      <c r="AS32" s="245" t="str">
        <f t="shared" si="89"/>
        <v>#VALUE!</v>
      </c>
      <c r="AT32" s="245" t="str">
        <f t="shared" si="89"/>
        <v>#VALUE!</v>
      </c>
    </row>
    <row r="33" ht="12.75" customHeight="1">
      <c r="A33" s="245"/>
      <c r="B33" s="257"/>
      <c r="C33" s="245"/>
      <c r="D33" s="245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9"/>
      <c r="R33" s="245"/>
      <c r="S33" s="245"/>
      <c r="T33" s="245"/>
      <c r="U33" s="245"/>
      <c r="V33" s="245"/>
      <c r="W33" s="245"/>
      <c r="X33" s="245"/>
      <c r="Y33" s="245"/>
      <c r="Z33" s="245"/>
      <c r="AA33" s="245">
        <v>65.0</v>
      </c>
      <c r="AB33" s="245">
        <f t="shared" ref="AB33:AC33" si="90">INDIRECT(ADDRESS(3,COLUMN()))</f>
        <v>0</v>
      </c>
      <c r="AC33" s="245" t="str">
        <f t="shared" si="90"/>
        <v>#VALUE!</v>
      </c>
      <c r="AD33" s="245" t="s">
        <v>106</v>
      </c>
      <c r="AE33" s="245">
        <f t="shared" si="3"/>
        <v>0</v>
      </c>
      <c r="AF33" s="245" t="str">
        <f t="shared" ref="AF33:AQ33" si="91">INDIRECT(ADDRESS($AA33,AF$1))</f>
        <v/>
      </c>
      <c r="AG33" s="245" t="str">
        <f t="shared" si="91"/>
        <v/>
      </c>
      <c r="AH33" s="245" t="str">
        <f t="shared" si="91"/>
        <v/>
      </c>
      <c r="AI33" s="245" t="str">
        <f t="shared" si="91"/>
        <v/>
      </c>
      <c r="AJ33" s="245" t="str">
        <f t="shared" si="91"/>
        <v/>
      </c>
      <c r="AK33" s="245" t="str">
        <f t="shared" si="91"/>
        <v/>
      </c>
      <c r="AL33" s="245" t="str">
        <f t="shared" si="91"/>
        <v/>
      </c>
      <c r="AM33" s="245" t="str">
        <f t="shared" si="91"/>
        <v/>
      </c>
      <c r="AN33" s="245" t="str">
        <f t="shared" si="91"/>
        <v/>
      </c>
      <c r="AO33" s="245" t="str">
        <f t="shared" si="91"/>
        <v/>
      </c>
      <c r="AP33" s="245" t="str">
        <f t="shared" si="91"/>
        <v/>
      </c>
      <c r="AQ33" s="245" t="str">
        <f t="shared" si="91"/>
        <v/>
      </c>
      <c r="AR33" s="245" t="str">
        <f t="shared" ref="AR33:AT33" si="92">INDIRECT(ADDRESS(3,COLUMN()))</f>
        <v>#N/A</v>
      </c>
      <c r="AS33" s="245" t="str">
        <f t="shared" si="92"/>
        <v>#VALUE!</v>
      </c>
      <c r="AT33" s="245" t="str">
        <f t="shared" si="92"/>
        <v>#VALUE!</v>
      </c>
    </row>
    <row r="34" ht="12.75" customHeight="1">
      <c r="A34" s="245"/>
      <c r="B34" s="257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2"/>
      <c r="R34" s="245"/>
      <c r="S34" s="245"/>
      <c r="T34" s="245"/>
      <c r="U34" s="245"/>
      <c r="V34" s="245"/>
      <c r="W34" s="245"/>
      <c r="X34" s="245"/>
      <c r="Y34" s="245"/>
      <c r="Z34" s="245"/>
      <c r="AA34" s="245">
        <v>66.0</v>
      </c>
      <c r="AB34" s="245">
        <f t="shared" ref="AB34:AC34" si="93">INDIRECT(ADDRESS(3,COLUMN()))</f>
        <v>0</v>
      </c>
      <c r="AC34" s="245" t="str">
        <f t="shared" si="93"/>
        <v>#VALUE!</v>
      </c>
      <c r="AD34" s="245" t="s">
        <v>107</v>
      </c>
      <c r="AE34" s="245">
        <f t="shared" si="3"/>
        <v>0</v>
      </c>
      <c r="AF34" s="245" t="str">
        <f t="shared" ref="AF34:AQ34" si="94">INDIRECT(ADDRESS($AA34,AF$1))</f>
        <v/>
      </c>
      <c r="AG34" s="245" t="str">
        <f t="shared" si="94"/>
        <v/>
      </c>
      <c r="AH34" s="245" t="str">
        <f t="shared" si="94"/>
        <v/>
      </c>
      <c r="AI34" s="245" t="str">
        <f t="shared" si="94"/>
        <v/>
      </c>
      <c r="AJ34" s="245" t="str">
        <f t="shared" si="94"/>
        <v/>
      </c>
      <c r="AK34" s="245" t="str">
        <f t="shared" si="94"/>
        <v/>
      </c>
      <c r="AL34" s="245" t="str">
        <f t="shared" si="94"/>
        <v/>
      </c>
      <c r="AM34" s="245" t="str">
        <f t="shared" si="94"/>
        <v/>
      </c>
      <c r="AN34" s="245" t="str">
        <f t="shared" si="94"/>
        <v/>
      </c>
      <c r="AO34" s="245" t="str">
        <f t="shared" si="94"/>
        <v/>
      </c>
      <c r="AP34" s="245" t="str">
        <f t="shared" si="94"/>
        <v/>
      </c>
      <c r="AQ34" s="245" t="str">
        <f t="shared" si="94"/>
        <v/>
      </c>
      <c r="AR34" s="245" t="str">
        <f t="shared" ref="AR34:AT34" si="95">INDIRECT(ADDRESS(3,COLUMN()))</f>
        <v>#N/A</v>
      </c>
      <c r="AS34" s="245" t="str">
        <f t="shared" si="95"/>
        <v>#VALUE!</v>
      </c>
      <c r="AT34" s="245" t="str">
        <f t="shared" si="95"/>
        <v>#VALUE!</v>
      </c>
    </row>
    <row r="35" ht="12.75" customHeight="1">
      <c r="A35" s="245"/>
      <c r="B35" s="245"/>
      <c r="C35" s="245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>
        <v>67.0</v>
      </c>
      <c r="AB35" s="245">
        <f t="shared" ref="AB35:AC35" si="96">INDIRECT(ADDRESS(3,COLUMN()))</f>
        <v>0</v>
      </c>
      <c r="AC35" s="245" t="str">
        <f t="shared" si="96"/>
        <v>#VALUE!</v>
      </c>
      <c r="AD35" s="245" t="s">
        <v>108</v>
      </c>
      <c r="AE35" s="245">
        <f t="shared" si="3"/>
        <v>0</v>
      </c>
      <c r="AF35" s="245" t="str">
        <f t="shared" ref="AF35:AQ35" si="97">INDIRECT(ADDRESS($AA35,AF$1))</f>
        <v/>
      </c>
      <c r="AG35" s="245" t="str">
        <f t="shared" si="97"/>
        <v/>
      </c>
      <c r="AH35" s="245" t="str">
        <f t="shared" si="97"/>
        <v/>
      </c>
      <c r="AI35" s="245" t="str">
        <f t="shared" si="97"/>
        <v/>
      </c>
      <c r="AJ35" s="245" t="str">
        <f t="shared" si="97"/>
        <v/>
      </c>
      <c r="AK35" s="245" t="str">
        <f t="shared" si="97"/>
        <v/>
      </c>
      <c r="AL35" s="245" t="str">
        <f t="shared" si="97"/>
        <v/>
      </c>
      <c r="AM35" s="245" t="str">
        <f t="shared" si="97"/>
        <v/>
      </c>
      <c r="AN35" s="245" t="str">
        <f t="shared" si="97"/>
        <v/>
      </c>
      <c r="AO35" s="245" t="str">
        <f t="shared" si="97"/>
        <v/>
      </c>
      <c r="AP35" s="245" t="str">
        <f t="shared" si="97"/>
        <v/>
      </c>
      <c r="AQ35" s="245" t="str">
        <f t="shared" si="97"/>
        <v/>
      </c>
      <c r="AR35" s="245" t="str">
        <f t="shared" ref="AR35:AT35" si="98">INDIRECT(ADDRESS(3,COLUMN()))</f>
        <v>#N/A</v>
      </c>
      <c r="AS35" s="245" t="str">
        <f t="shared" si="98"/>
        <v>#VALUE!</v>
      </c>
      <c r="AT35" s="245" t="str">
        <f t="shared" si="98"/>
        <v>#VALUE!</v>
      </c>
    </row>
    <row r="36" ht="12.75" customHeight="1">
      <c r="A36" s="245"/>
      <c r="B36" s="245"/>
      <c r="C36" s="248"/>
      <c r="D36" s="249"/>
      <c r="E36" s="250"/>
      <c r="F36" s="249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64"/>
      <c r="R36" s="245"/>
      <c r="S36" s="245"/>
      <c r="T36" s="245"/>
      <c r="U36" s="245"/>
      <c r="V36" s="245"/>
      <c r="W36" s="245"/>
      <c r="X36" s="245"/>
      <c r="Y36" s="245"/>
      <c r="Z36" s="245"/>
      <c r="AA36" s="245">
        <v>71.0</v>
      </c>
      <c r="AB36" s="245">
        <f t="shared" ref="AB36:AC36" si="99">INDIRECT(ADDRESS(3,COLUMN()))</f>
        <v>0</v>
      </c>
      <c r="AC36" s="245" t="str">
        <f t="shared" si="99"/>
        <v>#VALUE!</v>
      </c>
      <c r="AD36" s="245" t="s">
        <v>109</v>
      </c>
      <c r="AE36" s="245">
        <f t="shared" si="3"/>
        <v>0</v>
      </c>
      <c r="AF36" s="245" t="str">
        <f t="shared" ref="AF36:AQ36" si="100">INDIRECT(ADDRESS($AA36,AF$1))</f>
        <v/>
      </c>
      <c r="AG36" s="245" t="str">
        <f t="shared" si="100"/>
        <v/>
      </c>
      <c r="AH36" s="245" t="str">
        <f t="shared" si="100"/>
        <v/>
      </c>
      <c r="AI36" s="245" t="str">
        <f t="shared" si="100"/>
        <v/>
      </c>
      <c r="AJ36" s="245" t="str">
        <f t="shared" si="100"/>
        <v/>
      </c>
      <c r="AK36" s="245" t="str">
        <f t="shared" si="100"/>
        <v/>
      </c>
      <c r="AL36" s="245" t="str">
        <f t="shared" si="100"/>
        <v/>
      </c>
      <c r="AM36" s="245" t="str">
        <f t="shared" si="100"/>
        <v/>
      </c>
      <c r="AN36" s="245" t="str">
        <f t="shared" si="100"/>
        <v/>
      </c>
      <c r="AO36" s="245" t="str">
        <f t="shared" si="100"/>
        <v/>
      </c>
      <c r="AP36" s="245" t="str">
        <f t="shared" si="100"/>
        <v/>
      </c>
      <c r="AQ36" s="245" t="str">
        <f t="shared" si="100"/>
        <v/>
      </c>
      <c r="AR36" s="245" t="str">
        <f t="shared" ref="AR36:AT36" si="101">INDIRECT(ADDRESS(3,COLUMN()))</f>
        <v>#N/A</v>
      </c>
      <c r="AS36" s="245" t="str">
        <f t="shared" si="101"/>
        <v>#VALUE!</v>
      </c>
      <c r="AT36" s="245" t="str">
        <f t="shared" si="101"/>
        <v>#VALUE!</v>
      </c>
    </row>
    <row r="37" ht="12.75" customHeight="1">
      <c r="A37" s="245"/>
      <c r="B37" s="257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2"/>
      <c r="R37" s="245"/>
      <c r="S37" s="245"/>
      <c r="T37" s="245"/>
      <c r="U37" s="245"/>
      <c r="V37" s="245"/>
      <c r="W37" s="245"/>
      <c r="X37" s="245"/>
      <c r="Y37" s="245"/>
      <c r="Z37" s="245"/>
      <c r="AA37" s="245">
        <v>72.0</v>
      </c>
      <c r="AB37" s="245">
        <f t="shared" ref="AB37:AC37" si="102">INDIRECT(ADDRESS(3,COLUMN()))</f>
        <v>0</v>
      </c>
      <c r="AC37" s="245" t="str">
        <f t="shared" si="102"/>
        <v>#VALUE!</v>
      </c>
      <c r="AD37" s="245" t="s">
        <v>110</v>
      </c>
      <c r="AE37" s="245">
        <f t="shared" si="3"/>
        <v>0</v>
      </c>
      <c r="AF37" s="245" t="str">
        <f t="shared" ref="AF37:AQ37" si="103">INDIRECT(ADDRESS($AA37,AF$1))</f>
        <v/>
      </c>
      <c r="AG37" s="245" t="str">
        <f t="shared" si="103"/>
        <v/>
      </c>
      <c r="AH37" s="245" t="str">
        <f t="shared" si="103"/>
        <v/>
      </c>
      <c r="AI37" s="245" t="str">
        <f t="shared" si="103"/>
        <v/>
      </c>
      <c r="AJ37" s="245" t="str">
        <f t="shared" si="103"/>
        <v/>
      </c>
      <c r="AK37" s="245" t="str">
        <f t="shared" si="103"/>
        <v/>
      </c>
      <c r="AL37" s="245" t="str">
        <f t="shared" si="103"/>
        <v/>
      </c>
      <c r="AM37" s="245" t="str">
        <f t="shared" si="103"/>
        <v/>
      </c>
      <c r="AN37" s="245" t="str">
        <f t="shared" si="103"/>
        <v/>
      </c>
      <c r="AO37" s="245" t="str">
        <f t="shared" si="103"/>
        <v/>
      </c>
      <c r="AP37" s="245" t="str">
        <f t="shared" si="103"/>
        <v/>
      </c>
      <c r="AQ37" s="245" t="str">
        <f t="shared" si="103"/>
        <v/>
      </c>
      <c r="AR37" s="245" t="str">
        <f t="shared" ref="AR37:AT37" si="104">INDIRECT(ADDRESS(3,COLUMN()))</f>
        <v>#N/A</v>
      </c>
      <c r="AS37" s="245" t="str">
        <f t="shared" si="104"/>
        <v>#VALUE!</v>
      </c>
      <c r="AT37" s="245" t="str">
        <f t="shared" si="104"/>
        <v>#VALUE!</v>
      </c>
    </row>
    <row r="38" ht="12.75" customHeight="1">
      <c r="A38" s="245"/>
      <c r="B38" s="245"/>
      <c r="C38" s="245"/>
      <c r="D38" s="245"/>
      <c r="E38" s="245"/>
      <c r="F38" s="245"/>
      <c r="G38" s="245"/>
      <c r="H38" s="245"/>
      <c r="I38" s="245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>
        <v>73.0</v>
      </c>
      <c r="AB38" s="245">
        <f t="shared" ref="AB38:AC38" si="105">INDIRECT(ADDRESS(3,COLUMN()))</f>
        <v>0</v>
      </c>
      <c r="AC38" s="245" t="str">
        <f t="shared" si="105"/>
        <v>#VALUE!</v>
      </c>
      <c r="AD38" s="245" t="s">
        <v>111</v>
      </c>
      <c r="AE38" s="245">
        <f t="shared" si="3"/>
        <v>0</v>
      </c>
      <c r="AF38" s="245" t="str">
        <f t="shared" ref="AF38:AQ38" si="106">INDIRECT(ADDRESS($AA38,AF$1))</f>
        <v/>
      </c>
      <c r="AG38" s="245" t="str">
        <f t="shared" si="106"/>
        <v/>
      </c>
      <c r="AH38" s="245" t="str">
        <f t="shared" si="106"/>
        <v/>
      </c>
      <c r="AI38" s="245" t="str">
        <f t="shared" si="106"/>
        <v/>
      </c>
      <c r="AJ38" s="245" t="str">
        <f t="shared" si="106"/>
        <v/>
      </c>
      <c r="AK38" s="245" t="str">
        <f t="shared" si="106"/>
        <v/>
      </c>
      <c r="AL38" s="245" t="str">
        <f t="shared" si="106"/>
        <v/>
      </c>
      <c r="AM38" s="245" t="str">
        <f t="shared" si="106"/>
        <v/>
      </c>
      <c r="AN38" s="245" t="str">
        <f t="shared" si="106"/>
        <v/>
      </c>
      <c r="AO38" s="245" t="str">
        <f t="shared" si="106"/>
        <v/>
      </c>
      <c r="AP38" s="245" t="str">
        <f t="shared" si="106"/>
        <v/>
      </c>
      <c r="AQ38" s="245" t="str">
        <f t="shared" si="106"/>
        <v/>
      </c>
      <c r="AR38" s="245" t="str">
        <f t="shared" ref="AR38:AT38" si="107">INDIRECT(ADDRESS(3,COLUMN()))</f>
        <v>#N/A</v>
      </c>
      <c r="AS38" s="245" t="str">
        <f t="shared" si="107"/>
        <v>#VALUE!</v>
      </c>
      <c r="AT38" s="245" t="str">
        <f t="shared" si="107"/>
        <v>#VALUE!</v>
      </c>
    </row>
    <row r="39" ht="12.75" customHeight="1">
      <c r="A39" s="245"/>
      <c r="B39" s="245"/>
      <c r="C39" s="248"/>
      <c r="D39" s="249"/>
      <c r="E39" s="250"/>
      <c r="F39" s="249"/>
      <c r="G39" s="250"/>
      <c r="H39" s="250"/>
      <c r="I39" s="250"/>
      <c r="J39" s="250"/>
      <c r="K39" s="250"/>
      <c r="L39" s="250"/>
      <c r="M39" s="250"/>
      <c r="N39" s="250"/>
      <c r="O39" s="250"/>
      <c r="P39" s="250"/>
      <c r="Q39" s="251"/>
      <c r="R39" s="245"/>
      <c r="S39" s="245"/>
      <c r="T39" s="245"/>
      <c r="U39" s="245"/>
      <c r="V39" s="245"/>
      <c r="W39" s="245"/>
      <c r="X39" s="245"/>
      <c r="Y39" s="245"/>
      <c r="Z39" s="245"/>
      <c r="AA39" s="245">
        <v>74.0</v>
      </c>
      <c r="AB39" s="245">
        <f t="shared" ref="AB39:AC39" si="108">INDIRECT(ADDRESS(3,COLUMN()))</f>
        <v>0</v>
      </c>
      <c r="AC39" s="245" t="str">
        <f t="shared" si="108"/>
        <v>#VALUE!</v>
      </c>
      <c r="AD39" s="245" t="s">
        <v>112</v>
      </c>
      <c r="AE39" s="245">
        <f t="shared" si="3"/>
        <v>0</v>
      </c>
      <c r="AF39" s="245" t="str">
        <f t="shared" ref="AF39:AQ39" si="109">INDIRECT(ADDRESS($AA39,AF$1))</f>
        <v/>
      </c>
      <c r="AG39" s="245" t="str">
        <f t="shared" si="109"/>
        <v/>
      </c>
      <c r="AH39" s="245" t="str">
        <f t="shared" si="109"/>
        <v/>
      </c>
      <c r="AI39" s="245" t="str">
        <f t="shared" si="109"/>
        <v/>
      </c>
      <c r="AJ39" s="245" t="str">
        <f t="shared" si="109"/>
        <v/>
      </c>
      <c r="AK39" s="245" t="str">
        <f t="shared" si="109"/>
        <v/>
      </c>
      <c r="AL39" s="245" t="str">
        <f t="shared" si="109"/>
        <v/>
      </c>
      <c r="AM39" s="245" t="str">
        <f t="shared" si="109"/>
        <v/>
      </c>
      <c r="AN39" s="245" t="str">
        <f t="shared" si="109"/>
        <v/>
      </c>
      <c r="AO39" s="245" t="str">
        <f t="shared" si="109"/>
        <v/>
      </c>
      <c r="AP39" s="245" t="str">
        <f t="shared" si="109"/>
        <v/>
      </c>
      <c r="AQ39" s="245" t="str">
        <f t="shared" si="109"/>
        <v/>
      </c>
      <c r="AR39" s="245" t="str">
        <f t="shared" ref="AR39:AT39" si="110">INDIRECT(ADDRESS(3,COLUMN()))</f>
        <v>#N/A</v>
      </c>
      <c r="AS39" s="245" t="str">
        <f t="shared" si="110"/>
        <v>#VALUE!</v>
      </c>
      <c r="AT39" s="245" t="str">
        <f t="shared" si="110"/>
        <v>#VALUE!</v>
      </c>
    </row>
    <row r="40" ht="12.75" customHeight="1">
      <c r="A40" s="245"/>
      <c r="B40" s="253"/>
      <c r="C40" s="254"/>
      <c r="D40" s="253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6"/>
      <c r="R40" s="245"/>
      <c r="S40" s="245"/>
      <c r="T40" s="245"/>
      <c r="U40" s="245"/>
      <c r="V40" s="245"/>
      <c r="W40" s="245"/>
      <c r="X40" s="245"/>
      <c r="Y40" s="245"/>
      <c r="Z40" s="245"/>
      <c r="AA40" s="245">
        <v>75.0</v>
      </c>
      <c r="AB40" s="245">
        <f t="shared" ref="AB40:AC40" si="111">INDIRECT(ADDRESS(3,COLUMN()))</f>
        <v>0</v>
      </c>
      <c r="AC40" s="245" t="str">
        <f t="shared" si="111"/>
        <v>#VALUE!</v>
      </c>
      <c r="AD40" s="245" t="s">
        <v>113</v>
      </c>
      <c r="AE40" s="245">
        <f t="shared" si="3"/>
        <v>0</v>
      </c>
      <c r="AF40" s="245" t="str">
        <f t="shared" ref="AF40:AQ40" si="112">INDIRECT(ADDRESS($AA40,AF$1))</f>
        <v/>
      </c>
      <c r="AG40" s="245" t="str">
        <f t="shared" si="112"/>
        <v/>
      </c>
      <c r="AH40" s="245" t="str">
        <f t="shared" si="112"/>
        <v/>
      </c>
      <c r="AI40" s="245" t="str">
        <f t="shared" si="112"/>
        <v/>
      </c>
      <c r="AJ40" s="245" t="str">
        <f t="shared" si="112"/>
        <v/>
      </c>
      <c r="AK40" s="245" t="str">
        <f t="shared" si="112"/>
        <v/>
      </c>
      <c r="AL40" s="245" t="str">
        <f t="shared" si="112"/>
        <v/>
      </c>
      <c r="AM40" s="245" t="str">
        <f t="shared" si="112"/>
        <v/>
      </c>
      <c r="AN40" s="245" t="str">
        <f t="shared" si="112"/>
        <v/>
      </c>
      <c r="AO40" s="245" t="str">
        <f t="shared" si="112"/>
        <v/>
      </c>
      <c r="AP40" s="245" t="str">
        <f t="shared" si="112"/>
        <v/>
      </c>
      <c r="AQ40" s="245" t="str">
        <f t="shared" si="112"/>
        <v/>
      </c>
      <c r="AR40" s="245" t="str">
        <f t="shared" ref="AR40:AT40" si="113">INDIRECT(ADDRESS(3,COLUMN()))</f>
        <v>#N/A</v>
      </c>
      <c r="AS40" s="245" t="str">
        <f t="shared" si="113"/>
        <v>#VALUE!</v>
      </c>
      <c r="AT40" s="245" t="str">
        <f t="shared" si="113"/>
        <v>#VALUE!</v>
      </c>
    </row>
    <row r="41" ht="12.75" customHeight="1">
      <c r="A41" s="245"/>
      <c r="B41" s="257"/>
      <c r="C41" s="245"/>
      <c r="D41" s="245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9"/>
      <c r="R41" s="245"/>
      <c r="S41" s="245"/>
      <c r="T41" s="245"/>
      <c r="U41" s="245"/>
      <c r="V41" s="245"/>
      <c r="W41" s="245"/>
      <c r="X41" s="245"/>
      <c r="Y41" s="245"/>
      <c r="Z41" s="245"/>
      <c r="AA41" s="245">
        <v>79.0</v>
      </c>
      <c r="AB41" s="245">
        <f t="shared" ref="AB41:AC41" si="114">INDIRECT(ADDRESS(3,COLUMN()))</f>
        <v>0</v>
      </c>
      <c r="AC41" s="245" t="str">
        <f t="shared" si="114"/>
        <v>#VALUE!</v>
      </c>
      <c r="AD41" s="245" t="s">
        <v>114</v>
      </c>
      <c r="AE41" s="245">
        <f t="shared" si="3"/>
        <v>0</v>
      </c>
      <c r="AF41" s="245" t="str">
        <f t="shared" ref="AF41:AQ41" si="115">INDIRECT(ADDRESS($AA41,AF$1))</f>
        <v/>
      </c>
      <c r="AG41" s="245" t="str">
        <f t="shared" si="115"/>
        <v/>
      </c>
      <c r="AH41" s="245" t="str">
        <f t="shared" si="115"/>
        <v/>
      </c>
      <c r="AI41" s="245" t="str">
        <f t="shared" si="115"/>
        <v/>
      </c>
      <c r="AJ41" s="245" t="str">
        <f t="shared" si="115"/>
        <v/>
      </c>
      <c r="AK41" s="245" t="str">
        <f t="shared" si="115"/>
        <v/>
      </c>
      <c r="AL41" s="245" t="str">
        <f t="shared" si="115"/>
        <v/>
      </c>
      <c r="AM41" s="245" t="str">
        <f t="shared" si="115"/>
        <v/>
      </c>
      <c r="AN41" s="245" t="str">
        <f t="shared" si="115"/>
        <v/>
      </c>
      <c r="AO41" s="245" t="str">
        <f t="shared" si="115"/>
        <v/>
      </c>
      <c r="AP41" s="245" t="str">
        <f t="shared" si="115"/>
        <v/>
      </c>
      <c r="AQ41" s="245" t="str">
        <f t="shared" si="115"/>
        <v/>
      </c>
      <c r="AR41" s="245" t="str">
        <f t="shared" ref="AR41:AT41" si="116">INDIRECT(ADDRESS(3,COLUMN()))</f>
        <v>#N/A</v>
      </c>
      <c r="AS41" s="245" t="str">
        <f t="shared" si="116"/>
        <v>#VALUE!</v>
      </c>
      <c r="AT41" s="245" t="str">
        <f t="shared" si="116"/>
        <v>#VALUE!</v>
      </c>
    </row>
    <row r="42" ht="12.75" customHeight="1">
      <c r="A42" s="245"/>
      <c r="B42" s="257"/>
      <c r="C42" s="245"/>
      <c r="D42" s="245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9"/>
      <c r="R42" s="245"/>
      <c r="S42" s="245"/>
      <c r="T42" s="245"/>
      <c r="U42" s="245"/>
      <c r="V42" s="245"/>
      <c r="W42" s="245"/>
      <c r="X42" s="245"/>
      <c r="Y42" s="245"/>
      <c r="Z42" s="245"/>
      <c r="AA42" s="245">
        <v>80.0</v>
      </c>
      <c r="AB42" s="245">
        <f t="shared" ref="AB42:AC42" si="117">INDIRECT(ADDRESS(3,COLUMN()))</f>
        <v>0</v>
      </c>
      <c r="AC42" s="245" t="str">
        <f t="shared" si="117"/>
        <v>#VALUE!</v>
      </c>
      <c r="AD42" s="245" t="s">
        <v>115</v>
      </c>
      <c r="AE42" s="245">
        <f t="shared" si="3"/>
        <v>0</v>
      </c>
      <c r="AF42" s="245" t="str">
        <f t="shared" ref="AF42:AQ42" si="118">INDIRECT(ADDRESS($AA42,AF$1))</f>
        <v/>
      </c>
      <c r="AG42" s="245" t="str">
        <f t="shared" si="118"/>
        <v/>
      </c>
      <c r="AH42" s="245" t="str">
        <f t="shared" si="118"/>
        <v/>
      </c>
      <c r="AI42" s="245" t="str">
        <f t="shared" si="118"/>
        <v/>
      </c>
      <c r="AJ42" s="245" t="str">
        <f t="shared" si="118"/>
        <v/>
      </c>
      <c r="AK42" s="245" t="str">
        <f t="shared" si="118"/>
        <v/>
      </c>
      <c r="AL42" s="245" t="str">
        <f t="shared" si="118"/>
        <v/>
      </c>
      <c r="AM42" s="245" t="str">
        <f t="shared" si="118"/>
        <v/>
      </c>
      <c r="AN42" s="245" t="str">
        <f t="shared" si="118"/>
        <v/>
      </c>
      <c r="AO42" s="245" t="str">
        <f t="shared" si="118"/>
        <v/>
      </c>
      <c r="AP42" s="245" t="str">
        <f t="shared" si="118"/>
        <v/>
      </c>
      <c r="AQ42" s="245" t="str">
        <f t="shared" si="118"/>
        <v/>
      </c>
      <c r="AR42" s="245" t="str">
        <f t="shared" ref="AR42:AT42" si="119">INDIRECT(ADDRESS(3,COLUMN()))</f>
        <v>#N/A</v>
      </c>
      <c r="AS42" s="245" t="str">
        <f t="shared" si="119"/>
        <v>#VALUE!</v>
      </c>
      <c r="AT42" s="245" t="str">
        <f t="shared" si="119"/>
        <v>#VALUE!</v>
      </c>
    </row>
    <row r="43" ht="12.75" customHeight="1">
      <c r="A43" s="245"/>
      <c r="B43" s="257"/>
      <c r="C43" s="245"/>
      <c r="D43" s="245"/>
      <c r="E43" s="258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9"/>
      <c r="R43" s="245"/>
      <c r="S43" s="245"/>
      <c r="T43" s="245"/>
      <c r="U43" s="245"/>
      <c r="V43" s="245"/>
      <c r="W43" s="245"/>
      <c r="X43" s="245"/>
      <c r="Y43" s="245"/>
      <c r="Z43" s="245"/>
      <c r="AA43" s="245">
        <v>81.0</v>
      </c>
      <c r="AB43" s="245">
        <f t="shared" ref="AB43:AC43" si="120">INDIRECT(ADDRESS(3,COLUMN()))</f>
        <v>0</v>
      </c>
      <c r="AC43" s="245" t="str">
        <f t="shared" si="120"/>
        <v>#VALUE!</v>
      </c>
      <c r="AD43" s="245" t="s">
        <v>116</v>
      </c>
      <c r="AE43" s="245">
        <f t="shared" si="3"/>
        <v>0</v>
      </c>
      <c r="AF43" s="245" t="str">
        <f t="shared" ref="AF43:AQ43" si="121">INDIRECT(ADDRESS($AA43,AF$1))</f>
        <v/>
      </c>
      <c r="AG43" s="245" t="str">
        <f t="shared" si="121"/>
        <v/>
      </c>
      <c r="AH43" s="245" t="str">
        <f t="shared" si="121"/>
        <v/>
      </c>
      <c r="AI43" s="245" t="str">
        <f t="shared" si="121"/>
        <v/>
      </c>
      <c r="AJ43" s="245" t="str">
        <f t="shared" si="121"/>
        <v/>
      </c>
      <c r="AK43" s="245" t="str">
        <f t="shared" si="121"/>
        <v/>
      </c>
      <c r="AL43" s="245" t="str">
        <f t="shared" si="121"/>
        <v/>
      </c>
      <c r="AM43" s="245" t="str">
        <f t="shared" si="121"/>
        <v/>
      </c>
      <c r="AN43" s="245" t="str">
        <f t="shared" si="121"/>
        <v/>
      </c>
      <c r="AO43" s="245" t="str">
        <f t="shared" si="121"/>
        <v/>
      </c>
      <c r="AP43" s="245" t="str">
        <f t="shared" si="121"/>
        <v/>
      </c>
      <c r="AQ43" s="245" t="str">
        <f t="shared" si="121"/>
        <v/>
      </c>
      <c r="AR43" s="245" t="str">
        <f t="shared" ref="AR43:AT43" si="122">INDIRECT(ADDRESS(3,COLUMN()))</f>
        <v>#N/A</v>
      </c>
      <c r="AS43" s="245" t="str">
        <f t="shared" si="122"/>
        <v>#VALUE!</v>
      </c>
      <c r="AT43" s="245" t="str">
        <f t="shared" si="122"/>
        <v>#VALUE!</v>
      </c>
    </row>
    <row r="44" ht="12.75" customHeight="1">
      <c r="A44" s="245"/>
      <c r="B44" s="257"/>
      <c r="C44" s="245"/>
      <c r="D44" s="245"/>
      <c r="E44" s="258"/>
      <c r="F44" s="258"/>
      <c r="G44" s="258"/>
      <c r="H44" s="258"/>
      <c r="I44" s="258"/>
      <c r="J44" s="258"/>
      <c r="K44" s="258"/>
      <c r="L44" s="258"/>
      <c r="M44" s="258"/>
      <c r="N44" s="258"/>
      <c r="O44" s="258"/>
      <c r="P44" s="258"/>
      <c r="Q44" s="259"/>
      <c r="R44" s="245"/>
      <c r="S44" s="245"/>
      <c r="T44" s="245"/>
      <c r="U44" s="245"/>
      <c r="V44" s="245"/>
      <c r="W44" s="245"/>
      <c r="X44" s="245"/>
      <c r="Y44" s="245"/>
      <c r="Z44" s="245"/>
      <c r="AA44" s="245">
        <v>82.0</v>
      </c>
      <c r="AB44" s="245">
        <f t="shared" ref="AB44:AC44" si="123">INDIRECT(ADDRESS(3,COLUMN()))</f>
        <v>0</v>
      </c>
      <c r="AC44" s="245" t="str">
        <f t="shared" si="123"/>
        <v>#VALUE!</v>
      </c>
      <c r="AD44" s="245" t="s">
        <v>117</v>
      </c>
      <c r="AE44" s="245">
        <f t="shared" si="3"/>
        <v>0</v>
      </c>
      <c r="AF44" s="245" t="str">
        <f t="shared" ref="AF44:AQ44" si="124">INDIRECT(ADDRESS($AA44,AF$1))</f>
        <v/>
      </c>
      <c r="AG44" s="245" t="str">
        <f t="shared" si="124"/>
        <v/>
      </c>
      <c r="AH44" s="245" t="str">
        <f t="shared" si="124"/>
        <v/>
      </c>
      <c r="AI44" s="245" t="str">
        <f t="shared" si="124"/>
        <v/>
      </c>
      <c r="AJ44" s="245" t="str">
        <f t="shared" si="124"/>
        <v/>
      </c>
      <c r="AK44" s="245" t="str">
        <f t="shared" si="124"/>
        <v/>
      </c>
      <c r="AL44" s="245" t="str">
        <f t="shared" si="124"/>
        <v/>
      </c>
      <c r="AM44" s="245" t="str">
        <f t="shared" si="124"/>
        <v/>
      </c>
      <c r="AN44" s="245" t="str">
        <f t="shared" si="124"/>
        <v/>
      </c>
      <c r="AO44" s="245" t="str">
        <f t="shared" si="124"/>
        <v/>
      </c>
      <c r="AP44" s="245" t="str">
        <f t="shared" si="124"/>
        <v/>
      </c>
      <c r="AQ44" s="245" t="str">
        <f t="shared" si="124"/>
        <v/>
      </c>
      <c r="AR44" s="245" t="str">
        <f t="shared" ref="AR44:AT44" si="125">INDIRECT(ADDRESS(3,COLUMN()))</f>
        <v>#N/A</v>
      </c>
      <c r="AS44" s="245" t="str">
        <f t="shared" si="125"/>
        <v>#VALUE!</v>
      </c>
      <c r="AT44" s="245" t="str">
        <f t="shared" si="125"/>
        <v>#VALUE!</v>
      </c>
    </row>
    <row r="45" ht="12.75" customHeight="1">
      <c r="A45" s="245"/>
      <c r="B45" s="257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2"/>
      <c r="R45" s="245"/>
      <c r="S45" s="245"/>
      <c r="T45" s="245"/>
      <c r="U45" s="245"/>
      <c r="V45" s="245"/>
      <c r="W45" s="245"/>
      <c r="X45" s="245"/>
      <c r="Y45" s="245"/>
      <c r="Z45" s="245"/>
      <c r="AA45" s="245">
        <v>83.0</v>
      </c>
      <c r="AB45" s="245">
        <f t="shared" ref="AB45:AC45" si="126">INDIRECT(ADDRESS(3,COLUMN()))</f>
        <v>0</v>
      </c>
      <c r="AC45" s="245" t="str">
        <f t="shared" si="126"/>
        <v>#VALUE!</v>
      </c>
      <c r="AD45" s="245" t="s">
        <v>118</v>
      </c>
      <c r="AE45" s="245">
        <f t="shared" si="3"/>
        <v>0</v>
      </c>
      <c r="AF45" s="245" t="str">
        <f t="shared" ref="AF45:AQ45" si="127">INDIRECT(ADDRESS($AA45,AF$1))</f>
        <v/>
      </c>
      <c r="AG45" s="245" t="str">
        <f t="shared" si="127"/>
        <v/>
      </c>
      <c r="AH45" s="245" t="str">
        <f t="shared" si="127"/>
        <v/>
      </c>
      <c r="AI45" s="245" t="str">
        <f t="shared" si="127"/>
        <v/>
      </c>
      <c r="AJ45" s="245" t="str">
        <f t="shared" si="127"/>
        <v/>
      </c>
      <c r="AK45" s="245" t="str">
        <f t="shared" si="127"/>
        <v/>
      </c>
      <c r="AL45" s="245" t="str">
        <f t="shared" si="127"/>
        <v/>
      </c>
      <c r="AM45" s="245" t="str">
        <f t="shared" si="127"/>
        <v/>
      </c>
      <c r="AN45" s="245" t="str">
        <f t="shared" si="127"/>
        <v/>
      </c>
      <c r="AO45" s="245" t="str">
        <f t="shared" si="127"/>
        <v/>
      </c>
      <c r="AP45" s="245" t="str">
        <f t="shared" si="127"/>
        <v/>
      </c>
      <c r="AQ45" s="245" t="str">
        <f t="shared" si="127"/>
        <v/>
      </c>
      <c r="AR45" s="245" t="str">
        <f t="shared" ref="AR45:AT45" si="128">INDIRECT(ADDRESS(3,COLUMN()))</f>
        <v>#N/A</v>
      </c>
      <c r="AS45" s="245" t="str">
        <f t="shared" si="128"/>
        <v>#VALUE!</v>
      </c>
      <c r="AT45" s="245" t="str">
        <f t="shared" si="128"/>
        <v>#VALUE!</v>
      </c>
    </row>
    <row r="46" ht="12.75" customHeight="1">
      <c r="A46" s="245"/>
      <c r="B46" s="257"/>
      <c r="C46" s="245"/>
      <c r="D46" s="245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9"/>
      <c r="R46" s="245"/>
      <c r="S46" s="245"/>
      <c r="T46" s="245"/>
      <c r="U46" s="245"/>
      <c r="V46" s="245"/>
      <c r="W46" s="245"/>
      <c r="X46" s="245"/>
      <c r="Y46" s="245"/>
      <c r="Z46" s="245"/>
      <c r="AA46" s="245">
        <v>87.0</v>
      </c>
      <c r="AB46" s="245">
        <f t="shared" ref="AB46:AC46" si="129">INDIRECT(ADDRESS(3,COLUMN()))</f>
        <v>0</v>
      </c>
      <c r="AC46" s="245" t="str">
        <f t="shared" si="129"/>
        <v>#VALUE!</v>
      </c>
      <c r="AD46" s="245" t="s">
        <v>119</v>
      </c>
      <c r="AE46" s="245">
        <f t="shared" si="3"/>
        <v>0</v>
      </c>
      <c r="AF46" s="245" t="str">
        <f t="shared" ref="AF46:AQ46" si="130">INDIRECT(ADDRESS($AA46,AF$1))</f>
        <v/>
      </c>
      <c r="AG46" s="245" t="str">
        <f t="shared" si="130"/>
        <v/>
      </c>
      <c r="AH46" s="245" t="str">
        <f t="shared" si="130"/>
        <v/>
      </c>
      <c r="AI46" s="245" t="str">
        <f t="shared" si="130"/>
        <v/>
      </c>
      <c r="AJ46" s="245" t="str">
        <f t="shared" si="130"/>
        <v/>
      </c>
      <c r="AK46" s="245" t="str">
        <f t="shared" si="130"/>
        <v/>
      </c>
      <c r="AL46" s="245" t="str">
        <f t="shared" si="130"/>
        <v/>
      </c>
      <c r="AM46" s="245" t="str">
        <f t="shared" si="130"/>
        <v/>
      </c>
      <c r="AN46" s="245" t="str">
        <f t="shared" si="130"/>
        <v/>
      </c>
      <c r="AO46" s="245" t="str">
        <f t="shared" si="130"/>
        <v/>
      </c>
      <c r="AP46" s="245" t="str">
        <f t="shared" si="130"/>
        <v/>
      </c>
      <c r="AQ46" s="245" t="str">
        <f t="shared" si="130"/>
        <v/>
      </c>
      <c r="AR46" s="245" t="str">
        <f t="shared" ref="AR46:AT46" si="131">INDIRECT(ADDRESS(3,COLUMN()))</f>
        <v>#N/A</v>
      </c>
      <c r="AS46" s="245" t="str">
        <f t="shared" si="131"/>
        <v>#VALUE!</v>
      </c>
      <c r="AT46" s="245" t="str">
        <f t="shared" si="131"/>
        <v>#VALUE!</v>
      </c>
    </row>
    <row r="47" ht="12.75" customHeight="1">
      <c r="A47" s="245"/>
      <c r="B47" s="257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2"/>
      <c r="R47" s="245"/>
      <c r="S47" s="245"/>
      <c r="T47" s="245"/>
      <c r="U47" s="245"/>
      <c r="V47" s="245"/>
      <c r="W47" s="245"/>
      <c r="X47" s="245"/>
      <c r="Y47" s="245"/>
      <c r="Z47" s="245"/>
      <c r="AA47" s="245">
        <v>88.0</v>
      </c>
      <c r="AB47" s="245">
        <f t="shared" ref="AB47:AC47" si="132">INDIRECT(ADDRESS(3,COLUMN()))</f>
        <v>0</v>
      </c>
      <c r="AC47" s="245" t="str">
        <f t="shared" si="132"/>
        <v>#VALUE!</v>
      </c>
      <c r="AD47" s="245" t="s">
        <v>120</v>
      </c>
      <c r="AE47" s="245">
        <f t="shared" si="3"/>
        <v>0</v>
      </c>
      <c r="AF47" s="245" t="str">
        <f t="shared" ref="AF47:AQ47" si="133">INDIRECT(ADDRESS($AA47,AF$1))</f>
        <v/>
      </c>
      <c r="AG47" s="245" t="str">
        <f t="shared" si="133"/>
        <v/>
      </c>
      <c r="AH47" s="245" t="str">
        <f t="shared" si="133"/>
        <v/>
      </c>
      <c r="AI47" s="245" t="str">
        <f t="shared" si="133"/>
        <v/>
      </c>
      <c r="AJ47" s="245" t="str">
        <f t="shared" si="133"/>
        <v/>
      </c>
      <c r="AK47" s="245" t="str">
        <f t="shared" si="133"/>
        <v/>
      </c>
      <c r="AL47" s="245" t="str">
        <f t="shared" si="133"/>
        <v/>
      </c>
      <c r="AM47" s="245" t="str">
        <f t="shared" si="133"/>
        <v/>
      </c>
      <c r="AN47" s="245" t="str">
        <f t="shared" si="133"/>
        <v/>
      </c>
      <c r="AO47" s="245" t="str">
        <f t="shared" si="133"/>
        <v/>
      </c>
      <c r="AP47" s="245" t="str">
        <f t="shared" si="133"/>
        <v/>
      </c>
      <c r="AQ47" s="245" t="str">
        <f t="shared" si="133"/>
        <v/>
      </c>
      <c r="AR47" s="245" t="str">
        <f t="shared" ref="AR47:AT47" si="134">INDIRECT(ADDRESS(3,COLUMN()))</f>
        <v>#N/A</v>
      </c>
      <c r="AS47" s="245" t="str">
        <f t="shared" si="134"/>
        <v>#VALUE!</v>
      </c>
      <c r="AT47" s="245" t="str">
        <f t="shared" si="134"/>
        <v>#VALUE!</v>
      </c>
    </row>
    <row r="48" ht="12.75" customHeight="1">
      <c r="A48" s="245"/>
      <c r="B48" s="245"/>
      <c r="C48" s="245"/>
      <c r="D48" s="245"/>
      <c r="E48" s="245"/>
      <c r="F48" s="245"/>
      <c r="G48" s="245"/>
      <c r="H48" s="245"/>
      <c r="I48" s="245"/>
      <c r="J48" s="245"/>
      <c r="K48" s="245"/>
      <c r="L48" s="245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>
        <v>89.0</v>
      </c>
      <c r="AB48" s="245">
        <f t="shared" ref="AB48:AC48" si="135">INDIRECT(ADDRESS(3,COLUMN()))</f>
        <v>0</v>
      </c>
      <c r="AC48" s="245" t="str">
        <f t="shared" si="135"/>
        <v>#VALUE!</v>
      </c>
      <c r="AD48" s="245" t="s">
        <v>121</v>
      </c>
      <c r="AE48" s="245">
        <f t="shared" si="3"/>
        <v>0</v>
      </c>
      <c r="AF48" s="245" t="str">
        <f t="shared" ref="AF48:AQ48" si="136">INDIRECT(ADDRESS($AA48,AF$1))</f>
        <v/>
      </c>
      <c r="AG48" s="245" t="str">
        <f t="shared" si="136"/>
        <v/>
      </c>
      <c r="AH48" s="245" t="str">
        <f t="shared" si="136"/>
        <v/>
      </c>
      <c r="AI48" s="245" t="str">
        <f t="shared" si="136"/>
        <v/>
      </c>
      <c r="AJ48" s="245" t="str">
        <f t="shared" si="136"/>
        <v/>
      </c>
      <c r="AK48" s="245" t="str">
        <f t="shared" si="136"/>
        <v/>
      </c>
      <c r="AL48" s="245" t="str">
        <f t="shared" si="136"/>
        <v/>
      </c>
      <c r="AM48" s="245" t="str">
        <f t="shared" si="136"/>
        <v/>
      </c>
      <c r="AN48" s="245" t="str">
        <f t="shared" si="136"/>
        <v/>
      </c>
      <c r="AO48" s="245" t="str">
        <f t="shared" si="136"/>
        <v/>
      </c>
      <c r="AP48" s="245" t="str">
        <f t="shared" si="136"/>
        <v/>
      </c>
      <c r="AQ48" s="245" t="str">
        <f t="shared" si="136"/>
        <v/>
      </c>
      <c r="AR48" s="245" t="str">
        <f t="shared" ref="AR48:AT48" si="137">INDIRECT(ADDRESS(3,COLUMN()))</f>
        <v>#N/A</v>
      </c>
      <c r="AS48" s="245" t="str">
        <f t="shared" si="137"/>
        <v>#VALUE!</v>
      </c>
      <c r="AT48" s="245" t="str">
        <f t="shared" si="137"/>
        <v>#VALUE!</v>
      </c>
    </row>
    <row r="49" ht="12.75" customHeight="1">
      <c r="A49" s="245"/>
      <c r="B49" s="245"/>
      <c r="C49" s="248"/>
      <c r="D49" s="249"/>
      <c r="E49" s="250"/>
      <c r="F49" s="249"/>
      <c r="G49" s="250"/>
      <c r="H49" s="250"/>
      <c r="I49" s="250"/>
      <c r="J49" s="250"/>
      <c r="K49" s="250"/>
      <c r="L49" s="250"/>
      <c r="M49" s="250"/>
      <c r="N49" s="250"/>
      <c r="O49" s="250"/>
      <c r="P49" s="250"/>
      <c r="Q49" s="251"/>
      <c r="R49" s="245"/>
      <c r="S49" s="245"/>
      <c r="T49" s="245"/>
      <c r="U49" s="245"/>
      <c r="V49" s="245"/>
      <c r="W49" s="245"/>
      <c r="X49" s="245"/>
      <c r="Y49" s="245"/>
      <c r="Z49" s="245"/>
      <c r="AA49" s="245">
        <v>90.0</v>
      </c>
      <c r="AB49" s="245">
        <f t="shared" ref="AB49:AC49" si="138">INDIRECT(ADDRESS(3,COLUMN()))</f>
        <v>0</v>
      </c>
      <c r="AC49" s="245" t="str">
        <f t="shared" si="138"/>
        <v>#VALUE!</v>
      </c>
      <c r="AD49" s="245" t="s">
        <v>122</v>
      </c>
      <c r="AE49" s="245">
        <f t="shared" si="3"/>
        <v>0</v>
      </c>
      <c r="AF49" s="245" t="str">
        <f t="shared" ref="AF49:AQ49" si="139">INDIRECT(ADDRESS($AA49,AF$1))</f>
        <v/>
      </c>
      <c r="AG49" s="245" t="str">
        <f t="shared" si="139"/>
        <v/>
      </c>
      <c r="AH49" s="245" t="str">
        <f t="shared" si="139"/>
        <v/>
      </c>
      <c r="AI49" s="245" t="str">
        <f t="shared" si="139"/>
        <v/>
      </c>
      <c r="AJ49" s="245" t="str">
        <f t="shared" si="139"/>
        <v/>
      </c>
      <c r="AK49" s="245" t="str">
        <f t="shared" si="139"/>
        <v/>
      </c>
      <c r="AL49" s="245" t="str">
        <f t="shared" si="139"/>
        <v/>
      </c>
      <c r="AM49" s="245" t="str">
        <f t="shared" si="139"/>
        <v/>
      </c>
      <c r="AN49" s="245" t="str">
        <f t="shared" si="139"/>
        <v/>
      </c>
      <c r="AO49" s="245" t="str">
        <f t="shared" si="139"/>
        <v/>
      </c>
      <c r="AP49" s="245" t="str">
        <f t="shared" si="139"/>
        <v/>
      </c>
      <c r="AQ49" s="245" t="str">
        <f t="shared" si="139"/>
        <v/>
      </c>
      <c r="AR49" s="245" t="str">
        <f t="shared" ref="AR49:AT49" si="140">INDIRECT(ADDRESS(3,COLUMN()))</f>
        <v>#N/A</v>
      </c>
      <c r="AS49" s="245" t="str">
        <f t="shared" si="140"/>
        <v>#VALUE!</v>
      </c>
      <c r="AT49" s="245" t="str">
        <f t="shared" si="140"/>
        <v>#VALUE!</v>
      </c>
    </row>
    <row r="50" ht="12.75" customHeight="1">
      <c r="A50" s="245"/>
      <c r="B50" s="257"/>
      <c r="C50" s="254"/>
      <c r="D50" s="253"/>
      <c r="E50" s="255"/>
      <c r="F50" s="255"/>
      <c r="G50" s="255"/>
      <c r="H50" s="255"/>
      <c r="I50" s="255"/>
      <c r="J50" s="255"/>
      <c r="K50" s="255"/>
      <c r="L50" s="255"/>
      <c r="M50" s="255"/>
      <c r="N50" s="255"/>
      <c r="O50" s="255"/>
      <c r="P50" s="255"/>
      <c r="Q50" s="256"/>
      <c r="R50" s="245"/>
      <c r="S50" s="245"/>
      <c r="T50" s="245"/>
      <c r="U50" s="245"/>
      <c r="V50" s="245"/>
      <c r="W50" s="245"/>
      <c r="X50" s="245"/>
      <c r="Y50" s="245"/>
      <c r="Z50" s="245"/>
      <c r="AA50" s="245">
        <v>91.0</v>
      </c>
      <c r="AB50" s="245">
        <f t="shared" ref="AB50:AC50" si="141">INDIRECT(ADDRESS(3,COLUMN()))</f>
        <v>0</v>
      </c>
      <c r="AC50" s="245" t="str">
        <f t="shared" si="141"/>
        <v>#VALUE!</v>
      </c>
      <c r="AD50" s="245" t="s">
        <v>123</v>
      </c>
      <c r="AE50" s="245">
        <f t="shared" si="3"/>
        <v>0</v>
      </c>
      <c r="AF50" s="245" t="str">
        <f t="shared" ref="AF50:AQ50" si="142">INDIRECT(ADDRESS($AA50,AF$1))</f>
        <v/>
      </c>
      <c r="AG50" s="245" t="str">
        <f t="shared" si="142"/>
        <v/>
      </c>
      <c r="AH50" s="245" t="str">
        <f t="shared" si="142"/>
        <v/>
      </c>
      <c r="AI50" s="245" t="str">
        <f t="shared" si="142"/>
        <v/>
      </c>
      <c r="AJ50" s="245" t="str">
        <f t="shared" si="142"/>
        <v/>
      </c>
      <c r="AK50" s="245" t="str">
        <f t="shared" si="142"/>
        <v/>
      </c>
      <c r="AL50" s="245" t="str">
        <f t="shared" si="142"/>
        <v/>
      </c>
      <c r="AM50" s="245" t="str">
        <f t="shared" si="142"/>
        <v/>
      </c>
      <c r="AN50" s="245" t="str">
        <f t="shared" si="142"/>
        <v/>
      </c>
      <c r="AO50" s="245" t="str">
        <f t="shared" si="142"/>
        <v/>
      </c>
      <c r="AP50" s="245" t="str">
        <f t="shared" si="142"/>
        <v/>
      </c>
      <c r="AQ50" s="245" t="str">
        <f t="shared" si="142"/>
        <v/>
      </c>
      <c r="AR50" s="245" t="str">
        <f t="shared" ref="AR50:AT50" si="143">INDIRECT(ADDRESS(3,COLUMN()))</f>
        <v>#N/A</v>
      </c>
      <c r="AS50" s="245" t="str">
        <f t="shared" si="143"/>
        <v>#VALUE!</v>
      </c>
      <c r="AT50" s="245" t="str">
        <f t="shared" si="143"/>
        <v>#VALUE!</v>
      </c>
    </row>
    <row r="51" ht="12.75" customHeight="1">
      <c r="A51" s="245"/>
      <c r="B51" s="257"/>
      <c r="C51" s="246"/>
      <c r="D51" s="245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9"/>
      <c r="R51" s="245"/>
      <c r="S51" s="245"/>
      <c r="T51" s="245"/>
      <c r="U51" s="245"/>
      <c r="V51" s="245"/>
      <c r="W51" s="245"/>
      <c r="X51" s="245"/>
      <c r="Y51" s="245"/>
      <c r="Z51" s="245"/>
      <c r="AA51" s="245">
        <v>95.0</v>
      </c>
      <c r="AB51" s="245">
        <f t="shared" ref="AB51:AC51" si="144">INDIRECT(ADDRESS(3,COLUMN()))</f>
        <v>0</v>
      </c>
      <c r="AC51" s="245" t="str">
        <f t="shared" si="144"/>
        <v>#VALUE!</v>
      </c>
      <c r="AD51" s="245" t="s">
        <v>124</v>
      </c>
      <c r="AE51" s="245">
        <f t="shared" si="3"/>
        <v>0</v>
      </c>
      <c r="AF51" s="245" t="str">
        <f t="shared" ref="AF51:AQ51" si="145">INDIRECT(ADDRESS($AA51,AF$1))</f>
        <v/>
      </c>
      <c r="AG51" s="245" t="str">
        <f t="shared" si="145"/>
        <v/>
      </c>
      <c r="AH51" s="245" t="str">
        <f t="shared" si="145"/>
        <v/>
      </c>
      <c r="AI51" s="245" t="str">
        <f t="shared" si="145"/>
        <v/>
      </c>
      <c r="AJ51" s="245" t="str">
        <f t="shared" si="145"/>
        <v/>
      </c>
      <c r="AK51" s="245" t="str">
        <f t="shared" si="145"/>
        <v/>
      </c>
      <c r="AL51" s="245" t="str">
        <f t="shared" si="145"/>
        <v/>
      </c>
      <c r="AM51" s="245" t="str">
        <f t="shared" si="145"/>
        <v/>
      </c>
      <c r="AN51" s="245" t="str">
        <f t="shared" si="145"/>
        <v/>
      </c>
      <c r="AO51" s="245" t="str">
        <f t="shared" si="145"/>
        <v/>
      </c>
      <c r="AP51" s="245" t="str">
        <f t="shared" si="145"/>
        <v/>
      </c>
      <c r="AQ51" s="245" t="str">
        <f t="shared" si="145"/>
        <v/>
      </c>
      <c r="AR51" s="245" t="str">
        <f t="shared" ref="AR51:AT51" si="146">INDIRECT(ADDRESS(3,COLUMN()))</f>
        <v>#N/A</v>
      </c>
      <c r="AS51" s="245" t="str">
        <f t="shared" si="146"/>
        <v>#VALUE!</v>
      </c>
      <c r="AT51" s="245" t="str">
        <f t="shared" si="146"/>
        <v>#VALUE!</v>
      </c>
    </row>
    <row r="52" ht="12.75" customHeight="1">
      <c r="A52" s="245"/>
      <c r="B52" s="257"/>
      <c r="C52" s="246"/>
      <c r="D52" s="245"/>
      <c r="E52" s="258"/>
      <c r="F52" s="258"/>
      <c r="G52" s="258"/>
      <c r="H52" s="258"/>
      <c r="I52" s="258"/>
      <c r="J52" s="258"/>
      <c r="K52" s="258"/>
      <c r="L52" s="258"/>
      <c r="M52" s="258"/>
      <c r="N52" s="258"/>
      <c r="O52" s="258"/>
      <c r="P52" s="258"/>
      <c r="Q52" s="259"/>
      <c r="R52" s="245"/>
      <c r="S52" s="245"/>
      <c r="T52" s="245"/>
      <c r="U52" s="245"/>
      <c r="V52" s="245"/>
      <c r="W52" s="245"/>
      <c r="X52" s="245"/>
      <c r="Y52" s="245"/>
      <c r="Z52" s="245"/>
      <c r="AA52" s="245">
        <v>96.0</v>
      </c>
      <c r="AB52" s="245">
        <f t="shared" ref="AB52:AC52" si="147">INDIRECT(ADDRESS(3,COLUMN()))</f>
        <v>0</v>
      </c>
      <c r="AC52" s="245" t="str">
        <f t="shared" si="147"/>
        <v>#VALUE!</v>
      </c>
      <c r="AD52" s="245" t="s">
        <v>125</v>
      </c>
      <c r="AE52" s="245">
        <f t="shared" si="3"/>
        <v>0</v>
      </c>
      <c r="AF52" s="245" t="str">
        <f t="shared" ref="AF52:AQ52" si="148">INDIRECT(ADDRESS($AA52,AF$1))</f>
        <v/>
      </c>
      <c r="AG52" s="245" t="str">
        <f t="shared" si="148"/>
        <v/>
      </c>
      <c r="AH52" s="245" t="str">
        <f t="shared" si="148"/>
        <v/>
      </c>
      <c r="AI52" s="245" t="str">
        <f t="shared" si="148"/>
        <v/>
      </c>
      <c r="AJ52" s="245" t="str">
        <f t="shared" si="148"/>
        <v/>
      </c>
      <c r="AK52" s="245" t="str">
        <f t="shared" si="148"/>
        <v/>
      </c>
      <c r="AL52" s="245" t="str">
        <f t="shared" si="148"/>
        <v/>
      </c>
      <c r="AM52" s="245" t="str">
        <f t="shared" si="148"/>
        <v/>
      </c>
      <c r="AN52" s="245" t="str">
        <f t="shared" si="148"/>
        <v/>
      </c>
      <c r="AO52" s="245" t="str">
        <f t="shared" si="148"/>
        <v/>
      </c>
      <c r="AP52" s="245" t="str">
        <f t="shared" si="148"/>
        <v/>
      </c>
      <c r="AQ52" s="245" t="str">
        <f t="shared" si="148"/>
        <v/>
      </c>
      <c r="AR52" s="245" t="str">
        <f t="shared" ref="AR52:AT52" si="149">INDIRECT(ADDRESS(3,COLUMN()))</f>
        <v>#N/A</v>
      </c>
      <c r="AS52" s="245" t="str">
        <f t="shared" si="149"/>
        <v>#VALUE!</v>
      </c>
      <c r="AT52" s="245" t="str">
        <f t="shared" si="149"/>
        <v>#VALUE!</v>
      </c>
    </row>
    <row r="53" ht="12.75" customHeight="1">
      <c r="A53" s="245"/>
      <c r="B53" s="257"/>
      <c r="C53" s="246"/>
      <c r="D53" s="245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9"/>
      <c r="R53" s="245"/>
      <c r="S53" s="245"/>
      <c r="T53" s="245"/>
      <c r="U53" s="245"/>
      <c r="V53" s="245"/>
      <c r="W53" s="245"/>
      <c r="X53" s="245"/>
      <c r="Y53" s="245"/>
      <c r="Z53" s="245"/>
      <c r="AA53" s="245">
        <v>97.0</v>
      </c>
      <c r="AB53" s="245">
        <f t="shared" ref="AB53:AC53" si="150">INDIRECT(ADDRESS(3,COLUMN()))</f>
        <v>0</v>
      </c>
      <c r="AC53" s="245" t="str">
        <f t="shared" si="150"/>
        <v>#VALUE!</v>
      </c>
      <c r="AD53" s="245" t="s">
        <v>126</v>
      </c>
      <c r="AE53" s="245">
        <f t="shared" si="3"/>
        <v>0</v>
      </c>
      <c r="AF53" s="245" t="str">
        <f t="shared" ref="AF53:AQ53" si="151">INDIRECT(ADDRESS($AA53,AF$1))</f>
        <v/>
      </c>
      <c r="AG53" s="245" t="str">
        <f t="shared" si="151"/>
        <v/>
      </c>
      <c r="AH53" s="245" t="str">
        <f t="shared" si="151"/>
        <v/>
      </c>
      <c r="AI53" s="245" t="str">
        <f t="shared" si="151"/>
        <v/>
      </c>
      <c r="AJ53" s="245" t="str">
        <f t="shared" si="151"/>
        <v/>
      </c>
      <c r="AK53" s="245" t="str">
        <f t="shared" si="151"/>
        <v/>
      </c>
      <c r="AL53" s="245" t="str">
        <f t="shared" si="151"/>
        <v/>
      </c>
      <c r="AM53" s="245" t="str">
        <f t="shared" si="151"/>
        <v/>
      </c>
      <c r="AN53" s="245" t="str">
        <f t="shared" si="151"/>
        <v/>
      </c>
      <c r="AO53" s="245" t="str">
        <f t="shared" si="151"/>
        <v/>
      </c>
      <c r="AP53" s="245" t="str">
        <f t="shared" si="151"/>
        <v/>
      </c>
      <c r="AQ53" s="245" t="str">
        <f t="shared" si="151"/>
        <v/>
      </c>
      <c r="AR53" s="245" t="str">
        <f t="shared" ref="AR53:AT53" si="152">INDIRECT(ADDRESS(3,COLUMN()))</f>
        <v>#N/A</v>
      </c>
      <c r="AS53" s="245" t="str">
        <f t="shared" si="152"/>
        <v>#VALUE!</v>
      </c>
      <c r="AT53" s="245" t="str">
        <f t="shared" si="152"/>
        <v>#VALUE!</v>
      </c>
    </row>
    <row r="54" ht="12.75" customHeight="1">
      <c r="A54" s="245"/>
      <c r="B54" s="257"/>
      <c r="C54" s="246"/>
      <c r="D54" s="245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9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>
        <f t="shared" ref="AB54:AC54" si="153">INDIRECT(ADDRESS(3,COLUMN()))</f>
        <v>0</v>
      </c>
      <c r="AC54" s="245" t="str">
        <f t="shared" si="153"/>
        <v>#VALUE!</v>
      </c>
      <c r="AD54" s="245" t="s">
        <v>127</v>
      </c>
      <c r="AE54" s="245">
        <f t="shared" ref="AE54:AQ54" si="154">SUM(AE8:AE10)</f>
        <v>0</v>
      </c>
      <c r="AF54" s="245">
        <f t="shared" si="154"/>
        <v>0</v>
      </c>
      <c r="AG54" s="245">
        <f t="shared" si="154"/>
        <v>0</v>
      </c>
      <c r="AH54" s="245">
        <f t="shared" si="154"/>
        <v>0</v>
      </c>
      <c r="AI54" s="245">
        <f t="shared" si="154"/>
        <v>0</v>
      </c>
      <c r="AJ54" s="245">
        <f t="shared" si="154"/>
        <v>0</v>
      </c>
      <c r="AK54" s="245">
        <f t="shared" si="154"/>
        <v>0</v>
      </c>
      <c r="AL54" s="245">
        <f t="shared" si="154"/>
        <v>0</v>
      </c>
      <c r="AM54" s="245">
        <f t="shared" si="154"/>
        <v>0</v>
      </c>
      <c r="AN54" s="245">
        <f t="shared" si="154"/>
        <v>0</v>
      </c>
      <c r="AO54" s="245">
        <f t="shared" si="154"/>
        <v>0</v>
      </c>
      <c r="AP54" s="245">
        <f t="shared" si="154"/>
        <v>0</v>
      </c>
      <c r="AQ54" s="245">
        <f t="shared" si="154"/>
        <v>0</v>
      </c>
      <c r="AR54" s="245" t="str">
        <f t="shared" ref="AR54:AT54" si="155">INDIRECT(ADDRESS(3,COLUMN()))</f>
        <v>#N/A</v>
      </c>
      <c r="AS54" s="245" t="str">
        <f t="shared" si="155"/>
        <v>#VALUE!</v>
      </c>
      <c r="AT54" s="245" t="str">
        <f t="shared" si="155"/>
        <v>#VALUE!</v>
      </c>
    </row>
    <row r="55" ht="12.75" customHeight="1">
      <c r="A55" s="245"/>
      <c r="B55" s="257"/>
      <c r="C55" s="246"/>
      <c r="D55" s="245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9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>
        <f t="shared" ref="AB55:AC55" si="156">INDIRECT(ADDRESS(3,COLUMN()))</f>
        <v>0</v>
      </c>
      <c r="AC55" s="245" t="str">
        <f t="shared" si="156"/>
        <v>#VALUE!</v>
      </c>
      <c r="AD55" s="245" t="s">
        <v>128</v>
      </c>
      <c r="AE55" s="245">
        <f t="shared" ref="AE55:AQ55" si="157">SUM(AE19:AE21)</f>
        <v>0</v>
      </c>
      <c r="AF55" s="245">
        <f t="shared" si="157"/>
        <v>0</v>
      </c>
      <c r="AG55" s="245">
        <f t="shared" si="157"/>
        <v>0</v>
      </c>
      <c r="AH55" s="245">
        <f t="shared" si="157"/>
        <v>0</v>
      </c>
      <c r="AI55" s="245">
        <f t="shared" si="157"/>
        <v>0</v>
      </c>
      <c r="AJ55" s="245">
        <f t="shared" si="157"/>
        <v>0</v>
      </c>
      <c r="AK55" s="245">
        <f t="shared" si="157"/>
        <v>0</v>
      </c>
      <c r="AL55" s="245">
        <f t="shared" si="157"/>
        <v>0</v>
      </c>
      <c r="AM55" s="245">
        <f t="shared" si="157"/>
        <v>0</v>
      </c>
      <c r="AN55" s="245">
        <f t="shared" si="157"/>
        <v>0</v>
      </c>
      <c r="AO55" s="245">
        <f t="shared" si="157"/>
        <v>0</v>
      </c>
      <c r="AP55" s="245">
        <f t="shared" si="157"/>
        <v>0</v>
      </c>
      <c r="AQ55" s="245">
        <f t="shared" si="157"/>
        <v>0</v>
      </c>
      <c r="AR55" s="245" t="str">
        <f t="shared" ref="AR55:AT55" si="158">INDIRECT(ADDRESS(3,COLUMN()))</f>
        <v>#N/A</v>
      </c>
      <c r="AS55" s="245" t="str">
        <f t="shared" si="158"/>
        <v>#VALUE!</v>
      </c>
      <c r="AT55" s="245" t="str">
        <f t="shared" si="158"/>
        <v>#VALUE!</v>
      </c>
    </row>
    <row r="56" ht="12.75" customHeight="1">
      <c r="A56" s="245"/>
      <c r="B56" s="257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2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>
        <f t="shared" ref="AB56:AC56" si="159">INDIRECT(ADDRESS(3,COLUMN()))</f>
        <v>0</v>
      </c>
      <c r="AC56" s="245" t="str">
        <f t="shared" si="159"/>
        <v>#VALUE!</v>
      </c>
      <c r="AD56" s="245" t="s">
        <v>129</v>
      </c>
      <c r="AE56" s="245">
        <f t="shared" ref="AE56:AQ56" si="160">SUM(AE31:AE33)</f>
        <v>0</v>
      </c>
      <c r="AF56" s="245">
        <f t="shared" si="160"/>
        <v>0</v>
      </c>
      <c r="AG56" s="245">
        <f t="shared" si="160"/>
        <v>0</v>
      </c>
      <c r="AH56" s="245">
        <f t="shared" si="160"/>
        <v>0</v>
      </c>
      <c r="AI56" s="245">
        <f t="shared" si="160"/>
        <v>0</v>
      </c>
      <c r="AJ56" s="245">
        <f t="shared" si="160"/>
        <v>0</v>
      </c>
      <c r="AK56" s="245">
        <f t="shared" si="160"/>
        <v>0</v>
      </c>
      <c r="AL56" s="245">
        <f t="shared" si="160"/>
        <v>0</v>
      </c>
      <c r="AM56" s="245">
        <f t="shared" si="160"/>
        <v>0</v>
      </c>
      <c r="AN56" s="245">
        <f t="shared" si="160"/>
        <v>0</v>
      </c>
      <c r="AO56" s="245">
        <f t="shared" si="160"/>
        <v>0</v>
      </c>
      <c r="AP56" s="245">
        <f t="shared" si="160"/>
        <v>0</v>
      </c>
      <c r="AQ56" s="245">
        <f t="shared" si="160"/>
        <v>0</v>
      </c>
      <c r="AR56" s="245" t="str">
        <f t="shared" ref="AR56:AT56" si="161">INDIRECT(ADDRESS(3,COLUMN()))</f>
        <v>#N/A</v>
      </c>
      <c r="AS56" s="245" t="str">
        <f t="shared" si="161"/>
        <v>#VALUE!</v>
      </c>
      <c r="AT56" s="245" t="str">
        <f t="shared" si="161"/>
        <v>#VALUE!</v>
      </c>
    </row>
    <row r="57" ht="12.75" customHeight="1">
      <c r="A57" s="245"/>
      <c r="B57" s="257"/>
      <c r="C57" s="245"/>
      <c r="D57" s="245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9"/>
      <c r="R57" s="245"/>
      <c r="S57" s="245"/>
      <c r="T57" s="245"/>
      <c r="U57" s="245"/>
      <c r="V57" s="245"/>
      <c r="W57" s="245"/>
      <c r="X57" s="245"/>
      <c r="Y57" s="245"/>
      <c r="Z57" s="245"/>
      <c r="AA57" s="245"/>
      <c r="AB57" s="245">
        <f t="shared" ref="AB57:AC57" si="162">INDIRECT(ADDRESS(3,COLUMN()))</f>
        <v>0</v>
      </c>
      <c r="AC57" s="245" t="str">
        <f t="shared" si="162"/>
        <v>#VALUE!</v>
      </c>
      <c r="AD57" s="245" t="s">
        <v>130</v>
      </c>
      <c r="AE57" s="245">
        <f t="shared" ref="AE57:AQ57" si="163">SUM(AE36:AE38)</f>
        <v>0</v>
      </c>
      <c r="AF57" s="245">
        <f t="shared" si="163"/>
        <v>0</v>
      </c>
      <c r="AG57" s="245">
        <f t="shared" si="163"/>
        <v>0</v>
      </c>
      <c r="AH57" s="245">
        <f t="shared" si="163"/>
        <v>0</v>
      </c>
      <c r="AI57" s="245">
        <f t="shared" si="163"/>
        <v>0</v>
      </c>
      <c r="AJ57" s="245">
        <f t="shared" si="163"/>
        <v>0</v>
      </c>
      <c r="AK57" s="245">
        <f t="shared" si="163"/>
        <v>0</v>
      </c>
      <c r="AL57" s="245">
        <f t="shared" si="163"/>
        <v>0</v>
      </c>
      <c r="AM57" s="245">
        <f t="shared" si="163"/>
        <v>0</v>
      </c>
      <c r="AN57" s="245">
        <f t="shared" si="163"/>
        <v>0</v>
      </c>
      <c r="AO57" s="245">
        <f t="shared" si="163"/>
        <v>0</v>
      </c>
      <c r="AP57" s="245">
        <f t="shared" si="163"/>
        <v>0</v>
      </c>
      <c r="AQ57" s="245">
        <f t="shared" si="163"/>
        <v>0</v>
      </c>
      <c r="AR57" s="245" t="str">
        <f t="shared" ref="AR57:AT57" si="164">INDIRECT(ADDRESS(3,COLUMN()))</f>
        <v>#N/A</v>
      </c>
      <c r="AS57" s="245" t="str">
        <f t="shared" si="164"/>
        <v>#VALUE!</v>
      </c>
      <c r="AT57" s="245" t="str">
        <f t="shared" si="164"/>
        <v>#VALUE!</v>
      </c>
    </row>
    <row r="58" ht="12.75" customHeight="1">
      <c r="A58" s="245"/>
      <c r="B58" s="257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2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>
        <f t="shared" ref="AB58:AC58" si="165">INDIRECT(ADDRESS(3,COLUMN()))</f>
        <v>0</v>
      </c>
      <c r="AC58" s="245" t="str">
        <f t="shared" si="165"/>
        <v>#VALUE!</v>
      </c>
      <c r="AD58" s="245" t="s">
        <v>131</v>
      </c>
      <c r="AE58" s="245">
        <f t="shared" ref="AE58:AQ58" si="166">SUM(AE41:AE43)</f>
        <v>0</v>
      </c>
      <c r="AF58" s="245">
        <f t="shared" si="166"/>
        <v>0</v>
      </c>
      <c r="AG58" s="245">
        <f t="shared" si="166"/>
        <v>0</v>
      </c>
      <c r="AH58" s="245">
        <f t="shared" si="166"/>
        <v>0</v>
      </c>
      <c r="AI58" s="245">
        <f t="shared" si="166"/>
        <v>0</v>
      </c>
      <c r="AJ58" s="245">
        <f t="shared" si="166"/>
        <v>0</v>
      </c>
      <c r="AK58" s="245">
        <f t="shared" si="166"/>
        <v>0</v>
      </c>
      <c r="AL58" s="245">
        <f t="shared" si="166"/>
        <v>0</v>
      </c>
      <c r="AM58" s="245">
        <f t="shared" si="166"/>
        <v>0</v>
      </c>
      <c r="AN58" s="245">
        <f t="shared" si="166"/>
        <v>0</v>
      </c>
      <c r="AO58" s="245">
        <f t="shared" si="166"/>
        <v>0</v>
      </c>
      <c r="AP58" s="245">
        <f t="shared" si="166"/>
        <v>0</v>
      </c>
      <c r="AQ58" s="245">
        <f t="shared" si="166"/>
        <v>0</v>
      </c>
      <c r="AR58" s="245" t="str">
        <f t="shared" ref="AR58:AT58" si="167">INDIRECT(ADDRESS(3,COLUMN()))</f>
        <v>#N/A</v>
      </c>
      <c r="AS58" s="245" t="str">
        <f t="shared" si="167"/>
        <v>#VALUE!</v>
      </c>
      <c r="AT58" s="245" t="str">
        <f t="shared" si="167"/>
        <v>#VALUE!</v>
      </c>
    </row>
    <row r="59" ht="12.7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5"/>
      <c r="K59" s="245"/>
      <c r="L59" s="245"/>
      <c r="M59" s="245"/>
      <c r="N59" s="245"/>
      <c r="O59" s="245"/>
      <c r="P59" s="245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>
        <f t="shared" ref="AB59:AC59" si="168">INDIRECT(ADDRESS(3,COLUMN()))</f>
        <v>0</v>
      </c>
      <c r="AC59" s="245" t="str">
        <f t="shared" si="168"/>
        <v>#VALUE!</v>
      </c>
      <c r="AD59" s="245" t="s">
        <v>132</v>
      </c>
      <c r="AE59" s="245">
        <f t="shared" ref="AE59:AQ59" si="169">SUM(AE46:AE48)</f>
        <v>0</v>
      </c>
      <c r="AF59" s="245">
        <f t="shared" si="169"/>
        <v>0</v>
      </c>
      <c r="AG59" s="245">
        <f t="shared" si="169"/>
        <v>0</v>
      </c>
      <c r="AH59" s="245">
        <f t="shared" si="169"/>
        <v>0</v>
      </c>
      <c r="AI59" s="245">
        <f t="shared" si="169"/>
        <v>0</v>
      </c>
      <c r="AJ59" s="245">
        <f t="shared" si="169"/>
        <v>0</v>
      </c>
      <c r="AK59" s="245">
        <f t="shared" si="169"/>
        <v>0</v>
      </c>
      <c r="AL59" s="245">
        <f t="shared" si="169"/>
        <v>0</v>
      </c>
      <c r="AM59" s="245">
        <f t="shared" si="169"/>
        <v>0</v>
      </c>
      <c r="AN59" s="245">
        <f t="shared" si="169"/>
        <v>0</v>
      </c>
      <c r="AO59" s="245">
        <f t="shared" si="169"/>
        <v>0</v>
      </c>
      <c r="AP59" s="245">
        <f t="shared" si="169"/>
        <v>0</v>
      </c>
      <c r="AQ59" s="245">
        <f t="shared" si="169"/>
        <v>0</v>
      </c>
      <c r="AR59" s="245" t="str">
        <f t="shared" ref="AR59:AT59" si="170">INDIRECT(ADDRESS(3,COLUMN()))</f>
        <v>#N/A</v>
      </c>
      <c r="AS59" s="245" t="str">
        <f t="shared" si="170"/>
        <v>#VALUE!</v>
      </c>
      <c r="AT59" s="245" t="str">
        <f t="shared" si="170"/>
        <v>#VALUE!</v>
      </c>
    </row>
    <row r="60" ht="12.75" customHeight="1">
      <c r="A60" s="245"/>
      <c r="B60" s="245"/>
      <c r="C60" s="245"/>
      <c r="D60" s="245"/>
      <c r="E60" s="245"/>
      <c r="F60" s="245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  <c r="AF60" s="245"/>
      <c r="AG60" s="245"/>
      <c r="AH60" s="245"/>
      <c r="AI60" s="245"/>
      <c r="AJ60" s="245"/>
      <c r="AK60" s="245"/>
      <c r="AL60" s="245"/>
      <c r="AM60" s="245"/>
      <c r="AN60" s="245"/>
      <c r="AO60" s="245"/>
      <c r="AP60" s="245"/>
      <c r="AQ60" s="245"/>
      <c r="AR60" s="245"/>
      <c r="AS60" s="245"/>
      <c r="AT60" s="245"/>
    </row>
    <row r="61" ht="12.75" customHeight="1">
      <c r="A61" s="245"/>
      <c r="B61" s="245"/>
      <c r="C61" s="248"/>
      <c r="D61" s="249"/>
      <c r="E61" s="250"/>
      <c r="F61" s="249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1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  <c r="AF61" s="245"/>
      <c r="AG61" s="245"/>
      <c r="AH61" s="245"/>
      <c r="AI61" s="245"/>
      <c r="AJ61" s="245"/>
      <c r="AK61" s="245"/>
      <c r="AL61" s="245"/>
      <c r="AM61" s="245"/>
      <c r="AN61" s="245"/>
      <c r="AO61" s="245"/>
      <c r="AP61" s="245"/>
      <c r="AQ61" s="245"/>
      <c r="AR61" s="245"/>
      <c r="AS61" s="245"/>
      <c r="AT61" s="245"/>
    </row>
    <row r="62" ht="12.75" customHeight="1">
      <c r="A62" s="245"/>
      <c r="B62" s="253"/>
      <c r="C62" s="254"/>
      <c r="D62" s="253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6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  <c r="AF62" s="245"/>
      <c r="AG62" s="245"/>
      <c r="AH62" s="245"/>
      <c r="AI62" s="245"/>
      <c r="AJ62" s="245"/>
      <c r="AK62" s="245"/>
      <c r="AL62" s="245"/>
      <c r="AM62" s="245"/>
      <c r="AN62" s="245"/>
      <c r="AO62" s="245"/>
      <c r="AP62" s="245"/>
      <c r="AQ62" s="245"/>
      <c r="AR62" s="245"/>
      <c r="AS62" s="245"/>
      <c r="AT62" s="245"/>
    </row>
    <row r="63" ht="12.75" customHeight="1">
      <c r="A63" s="245"/>
      <c r="B63" s="257"/>
      <c r="C63" s="245"/>
      <c r="D63" s="245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9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/>
      <c r="AI63" s="245"/>
      <c r="AJ63" s="245"/>
      <c r="AK63" s="245"/>
      <c r="AL63" s="245"/>
      <c r="AM63" s="245"/>
      <c r="AN63" s="245"/>
      <c r="AO63" s="245"/>
      <c r="AP63" s="245"/>
      <c r="AQ63" s="245"/>
      <c r="AR63" s="245"/>
      <c r="AS63" s="245"/>
      <c r="AT63" s="245"/>
    </row>
    <row r="64" ht="12.75" customHeight="1">
      <c r="A64" s="245"/>
      <c r="B64" s="257"/>
      <c r="C64" s="245"/>
      <c r="D64" s="245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  <c r="Q64" s="259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245"/>
      <c r="AJ64" s="245"/>
      <c r="AK64" s="245"/>
      <c r="AL64" s="245"/>
      <c r="AM64" s="245"/>
      <c r="AN64" s="245"/>
      <c r="AO64" s="245"/>
      <c r="AP64" s="245"/>
      <c r="AQ64" s="245"/>
      <c r="AR64" s="245"/>
      <c r="AS64" s="245"/>
      <c r="AT64" s="245"/>
    </row>
    <row r="65" ht="12.75" customHeight="1">
      <c r="A65" s="245"/>
      <c r="B65" s="257"/>
      <c r="C65" s="245"/>
      <c r="D65" s="245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9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  <c r="AF65" s="245"/>
      <c r="AG65" s="245"/>
      <c r="AH65" s="245"/>
      <c r="AI65" s="245"/>
      <c r="AJ65" s="245"/>
      <c r="AK65" s="245"/>
      <c r="AL65" s="245"/>
      <c r="AM65" s="245"/>
      <c r="AN65" s="245"/>
      <c r="AO65" s="245"/>
      <c r="AP65" s="245"/>
      <c r="AQ65" s="245"/>
      <c r="AR65" s="245"/>
      <c r="AS65" s="245"/>
      <c r="AT65" s="245"/>
    </row>
    <row r="66" ht="12.75" customHeight="1">
      <c r="A66" s="245"/>
      <c r="B66" s="257"/>
      <c r="C66" s="245"/>
      <c r="D66" s="245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9"/>
      <c r="R66" s="245"/>
      <c r="S66" s="245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  <c r="AF66" s="245"/>
      <c r="AG66" s="245"/>
      <c r="AH66" s="245"/>
      <c r="AI66" s="245"/>
      <c r="AJ66" s="245"/>
      <c r="AK66" s="245"/>
      <c r="AL66" s="245"/>
      <c r="AM66" s="245"/>
      <c r="AN66" s="245"/>
      <c r="AO66" s="245"/>
      <c r="AP66" s="245"/>
      <c r="AQ66" s="245"/>
      <c r="AR66" s="245"/>
      <c r="AS66" s="245"/>
      <c r="AT66" s="245"/>
    </row>
    <row r="67" ht="12.75" customHeight="1">
      <c r="A67" s="245"/>
      <c r="B67" s="257"/>
      <c r="C67" s="261"/>
      <c r="D67" s="261"/>
      <c r="E67" s="261"/>
      <c r="F67" s="261"/>
      <c r="G67" s="261"/>
      <c r="H67" s="261"/>
      <c r="I67" s="261"/>
      <c r="J67" s="261"/>
      <c r="K67" s="261"/>
      <c r="L67" s="261"/>
      <c r="M67" s="261"/>
      <c r="N67" s="261"/>
      <c r="O67" s="261"/>
      <c r="P67" s="261"/>
      <c r="Q67" s="262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  <c r="AF67" s="245"/>
      <c r="AG67" s="245"/>
      <c r="AH67" s="245"/>
      <c r="AI67" s="245"/>
      <c r="AJ67" s="245"/>
      <c r="AK67" s="245"/>
      <c r="AL67" s="245"/>
      <c r="AM67" s="245"/>
      <c r="AN67" s="245"/>
      <c r="AO67" s="245"/>
      <c r="AP67" s="245"/>
      <c r="AQ67" s="245"/>
      <c r="AR67" s="245"/>
      <c r="AS67" s="245"/>
      <c r="AT67" s="245"/>
    </row>
    <row r="68" ht="12.75" customHeight="1">
      <c r="A68" s="245"/>
      <c r="B68" s="245"/>
      <c r="C68" s="245"/>
      <c r="D68" s="245"/>
      <c r="E68" s="245"/>
      <c r="F68" s="245"/>
      <c r="G68" s="245"/>
      <c r="H68" s="245"/>
      <c r="I68" s="245"/>
      <c r="J68" s="245"/>
      <c r="K68" s="245"/>
      <c r="L68" s="245"/>
      <c r="M68" s="245"/>
      <c r="N68" s="245"/>
      <c r="O68" s="245"/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  <c r="AF68" s="245"/>
      <c r="AG68" s="245"/>
      <c r="AH68" s="245"/>
      <c r="AI68" s="245"/>
      <c r="AJ68" s="245"/>
      <c r="AK68" s="245"/>
      <c r="AL68" s="245"/>
      <c r="AM68" s="245"/>
      <c r="AN68" s="245"/>
      <c r="AO68" s="245"/>
      <c r="AP68" s="245"/>
      <c r="AQ68" s="245"/>
      <c r="AR68" s="245"/>
      <c r="AS68" s="245"/>
      <c r="AT68" s="245"/>
    </row>
    <row r="69" ht="12.75" customHeight="1">
      <c r="A69" s="245"/>
      <c r="B69" s="245"/>
      <c r="C69" s="248"/>
      <c r="D69" s="249"/>
      <c r="E69" s="250"/>
      <c r="F69" s="249"/>
      <c r="G69" s="250"/>
      <c r="H69" s="250"/>
      <c r="I69" s="250"/>
      <c r="J69" s="250"/>
      <c r="K69" s="250"/>
      <c r="L69" s="250"/>
      <c r="M69" s="250"/>
      <c r="N69" s="250"/>
      <c r="O69" s="250"/>
      <c r="P69" s="250"/>
      <c r="Q69" s="251"/>
      <c r="R69" s="245"/>
      <c r="S69" s="245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  <c r="AF69" s="245"/>
      <c r="AG69" s="245"/>
      <c r="AH69" s="245"/>
      <c r="AI69" s="245"/>
      <c r="AJ69" s="245"/>
      <c r="AK69" s="245"/>
      <c r="AL69" s="245"/>
      <c r="AM69" s="245"/>
      <c r="AN69" s="245"/>
      <c r="AO69" s="245"/>
      <c r="AP69" s="245"/>
      <c r="AQ69" s="245"/>
      <c r="AR69" s="245"/>
      <c r="AS69" s="245"/>
      <c r="AT69" s="245"/>
    </row>
    <row r="70" ht="12.75" customHeight="1">
      <c r="A70" s="245"/>
      <c r="B70" s="253"/>
      <c r="C70" s="254"/>
      <c r="D70" s="253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6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  <c r="AF70" s="245"/>
      <c r="AG70" s="245"/>
      <c r="AH70" s="245"/>
      <c r="AI70" s="245"/>
      <c r="AJ70" s="245"/>
      <c r="AK70" s="245"/>
      <c r="AL70" s="245"/>
      <c r="AM70" s="245"/>
      <c r="AN70" s="245"/>
      <c r="AO70" s="245"/>
      <c r="AP70" s="245"/>
      <c r="AQ70" s="245"/>
      <c r="AR70" s="245"/>
      <c r="AS70" s="245"/>
      <c r="AT70" s="245"/>
    </row>
    <row r="71" ht="12.75" customHeight="1">
      <c r="A71" s="245"/>
      <c r="B71" s="257"/>
      <c r="C71" s="245"/>
      <c r="D71" s="245"/>
      <c r="E71" s="258"/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9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  <c r="AF71" s="245"/>
      <c r="AG71" s="245"/>
      <c r="AH71" s="245"/>
      <c r="AI71" s="245"/>
      <c r="AJ71" s="245"/>
      <c r="AK71" s="245"/>
      <c r="AL71" s="245"/>
      <c r="AM71" s="245"/>
      <c r="AN71" s="245"/>
      <c r="AO71" s="245"/>
      <c r="AP71" s="245"/>
      <c r="AQ71" s="245"/>
      <c r="AR71" s="245"/>
      <c r="AS71" s="245"/>
      <c r="AT71" s="245"/>
    </row>
    <row r="72" ht="12.75" customHeight="1">
      <c r="A72" s="245"/>
      <c r="B72" s="257"/>
      <c r="C72" s="245"/>
      <c r="D72" s="245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9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  <c r="AF72" s="245"/>
      <c r="AG72" s="245"/>
      <c r="AH72" s="245"/>
      <c r="AI72" s="245"/>
      <c r="AJ72" s="245"/>
      <c r="AK72" s="245"/>
      <c r="AL72" s="245"/>
      <c r="AM72" s="245"/>
      <c r="AN72" s="245"/>
      <c r="AO72" s="245"/>
      <c r="AP72" s="245"/>
      <c r="AQ72" s="245"/>
      <c r="AR72" s="245"/>
      <c r="AS72" s="245"/>
      <c r="AT72" s="245"/>
    </row>
    <row r="73" ht="12.75" customHeight="1">
      <c r="A73" s="245"/>
      <c r="B73" s="257"/>
      <c r="C73" s="245"/>
      <c r="D73" s="245"/>
      <c r="E73" s="258"/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9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/>
      <c r="AM73" s="245"/>
      <c r="AN73" s="245"/>
      <c r="AO73" s="245"/>
      <c r="AP73" s="245"/>
      <c r="AQ73" s="245"/>
      <c r="AR73" s="245"/>
      <c r="AS73" s="245"/>
      <c r="AT73" s="245"/>
    </row>
    <row r="74" ht="12.75" customHeight="1">
      <c r="A74" s="245"/>
      <c r="B74" s="257"/>
      <c r="C74" s="245"/>
      <c r="D74" s="245"/>
      <c r="E74" s="258"/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9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  <c r="AF74" s="245"/>
      <c r="AG74" s="245"/>
      <c r="AH74" s="245"/>
      <c r="AI74" s="245"/>
      <c r="AJ74" s="245"/>
      <c r="AK74" s="245"/>
      <c r="AL74" s="245"/>
      <c r="AM74" s="245"/>
      <c r="AN74" s="245"/>
      <c r="AO74" s="245"/>
      <c r="AP74" s="245"/>
      <c r="AQ74" s="245"/>
      <c r="AR74" s="245"/>
      <c r="AS74" s="245"/>
      <c r="AT74" s="245"/>
    </row>
    <row r="75" ht="12.75" customHeight="1">
      <c r="A75" s="245"/>
      <c r="B75" s="257"/>
      <c r="C75" s="261"/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2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  <c r="AF75" s="245"/>
      <c r="AG75" s="245"/>
      <c r="AH75" s="245"/>
      <c r="AI75" s="245"/>
      <c r="AJ75" s="245"/>
      <c r="AK75" s="245"/>
      <c r="AL75" s="245"/>
      <c r="AM75" s="245"/>
      <c r="AN75" s="245"/>
      <c r="AO75" s="245"/>
      <c r="AP75" s="245"/>
      <c r="AQ75" s="245"/>
      <c r="AR75" s="245"/>
      <c r="AS75" s="245"/>
      <c r="AT75" s="245"/>
    </row>
    <row r="76" ht="12.75" customHeight="1">
      <c r="A76" s="245"/>
      <c r="B76" s="245"/>
      <c r="C76" s="245"/>
      <c r="D76" s="245"/>
      <c r="E76" s="265"/>
      <c r="F76" s="265"/>
      <c r="G76" s="265"/>
      <c r="H76" s="265"/>
      <c r="I76" s="265"/>
      <c r="J76" s="265"/>
      <c r="K76" s="265"/>
      <c r="L76" s="265"/>
      <c r="M76" s="265"/>
      <c r="N76" s="265"/>
      <c r="O76" s="265"/>
      <c r="P76" s="265"/>
      <c r="Q76" s="245"/>
      <c r="R76" s="245"/>
      <c r="S76" s="245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  <c r="AF76" s="245"/>
      <c r="AG76" s="245"/>
      <c r="AH76" s="245"/>
      <c r="AI76" s="245"/>
      <c r="AJ76" s="245"/>
      <c r="AK76" s="245"/>
      <c r="AL76" s="245"/>
      <c r="AM76" s="245"/>
      <c r="AN76" s="245"/>
      <c r="AO76" s="245"/>
      <c r="AP76" s="245"/>
      <c r="AQ76" s="245"/>
      <c r="AR76" s="245"/>
      <c r="AS76" s="245"/>
      <c r="AT76" s="245"/>
    </row>
    <row r="77" ht="12.75" customHeight="1">
      <c r="A77" s="245"/>
      <c r="B77" s="245"/>
      <c r="C77" s="248"/>
      <c r="D77" s="249"/>
      <c r="E77" s="266"/>
      <c r="F77" s="267"/>
      <c r="G77" s="266"/>
      <c r="H77" s="266"/>
      <c r="I77" s="266"/>
      <c r="J77" s="266"/>
      <c r="K77" s="266"/>
      <c r="L77" s="266"/>
      <c r="M77" s="266"/>
      <c r="N77" s="266"/>
      <c r="O77" s="266"/>
      <c r="P77" s="266"/>
      <c r="Q77" s="251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  <c r="AF77" s="245"/>
      <c r="AG77" s="245"/>
      <c r="AH77" s="245"/>
      <c r="AI77" s="245"/>
      <c r="AJ77" s="245"/>
      <c r="AK77" s="245"/>
      <c r="AL77" s="245"/>
      <c r="AM77" s="245"/>
      <c r="AN77" s="245"/>
      <c r="AO77" s="245"/>
      <c r="AP77" s="245"/>
      <c r="AQ77" s="245"/>
      <c r="AR77" s="245"/>
      <c r="AS77" s="245"/>
      <c r="AT77" s="245"/>
    </row>
    <row r="78" ht="12.75" customHeight="1">
      <c r="A78" s="245"/>
      <c r="B78" s="253"/>
      <c r="C78" s="254"/>
      <c r="D78" s="253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56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  <c r="AF78" s="245"/>
      <c r="AG78" s="245"/>
      <c r="AH78" s="245"/>
      <c r="AI78" s="245"/>
      <c r="AJ78" s="245"/>
      <c r="AK78" s="245"/>
      <c r="AL78" s="245"/>
      <c r="AM78" s="245"/>
      <c r="AN78" s="245"/>
      <c r="AO78" s="245"/>
      <c r="AP78" s="245"/>
      <c r="AQ78" s="245"/>
      <c r="AR78" s="245"/>
      <c r="AS78" s="245"/>
      <c r="AT78" s="245"/>
    </row>
    <row r="79" ht="12.75" customHeight="1">
      <c r="A79" s="245"/>
      <c r="B79" s="257"/>
      <c r="C79" s="245"/>
      <c r="D79" s="245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59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  <c r="AF79" s="245"/>
      <c r="AG79" s="245"/>
      <c r="AH79" s="245"/>
      <c r="AI79" s="245"/>
      <c r="AJ79" s="245"/>
      <c r="AK79" s="245"/>
      <c r="AL79" s="245"/>
      <c r="AM79" s="245"/>
      <c r="AN79" s="245"/>
      <c r="AO79" s="245"/>
      <c r="AP79" s="245"/>
      <c r="AQ79" s="245"/>
      <c r="AR79" s="245"/>
      <c r="AS79" s="245"/>
      <c r="AT79" s="245"/>
    </row>
    <row r="80" ht="12.75" customHeight="1">
      <c r="A80" s="245"/>
      <c r="B80" s="257"/>
      <c r="C80" s="245"/>
      <c r="D80" s="245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59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  <c r="AF80" s="245"/>
      <c r="AG80" s="245"/>
      <c r="AH80" s="245"/>
      <c r="AI80" s="245"/>
      <c r="AJ80" s="245"/>
      <c r="AK80" s="245"/>
      <c r="AL80" s="245"/>
      <c r="AM80" s="245"/>
      <c r="AN80" s="245"/>
      <c r="AO80" s="245"/>
      <c r="AP80" s="245"/>
      <c r="AQ80" s="245"/>
      <c r="AR80" s="245"/>
      <c r="AS80" s="245"/>
      <c r="AT80" s="245"/>
    </row>
    <row r="81" ht="12.75" customHeight="1">
      <c r="A81" s="245"/>
      <c r="B81" s="257"/>
      <c r="C81" s="245"/>
      <c r="D81" s="245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59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  <c r="AF81" s="245"/>
      <c r="AG81" s="245"/>
      <c r="AH81" s="245"/>
      <c r="AI81" s="245"/>
      <c r="AJ81" s="245"/>
      <c r="AK81" s="245"/>
      <c r="AL81" s="245"/>
      <c r="AM81" s="245"/>
      <c r="AN81" s="245"/>
      <c r="AO81" s="245"/>
      <c r="AP81" s="245"/>
      <c r="AQ81" s="245"/>
      <c r="AR81" s="245"/>
      <c r="AS81" s="245"/>
      <c r="AT81" s="245"/>
    </row>
    <row r="82" ht="12.75" customHeight="1">
      <c r="A82" s="245"/>
      <c r="B82" s="257"/>
      <c r="C82" s="245"/>
      <c r="D82" s="245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59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  <c r="AF82" s="245"/>
      <c r="AG82" s="245"/>
      <c r="AH82" s="245"/>
      <c r="AI82" s="245"/>
      <c r="AJ82" s="245"/>
      <c r="AK82" s="245"/>
      <c r="AL82" s="245"/>
      <c r="AM82" s="245"/>
      <c r="AN82" s="245"/>
      <c r="AO82" s="245"/>
      <c r="AP82" s="245"/>
      <c r="AQ82" s="245"/>
      <c r="AR82" s="245"/>
      <c r="AS82" s="245"/>
      <c r="AT82" s="245"/>
    </row>
    <row r="83" ht="12.75" customHeight="1">
      <c r="A83" s="245"/>
      <c r="B83" s="257"/>
      <c r="C83" s="261"/>
      <c r="D83" s="261"/>
      <c r="E83" s="270"/>
      <c r="F83" s="270"/>
      <c r="G83" s="270"/>
      <c r="H83" s="270"/>
      <c r="I83" s="270"/>
      <c r="J83" s="270"/>
      <c r="K83" s="270"/>
      <c r="L83" s="270"/>
      <c r="M83" s="270"/>
      <c r="N83" s="270"/>
      <c r="O83" s="270"/>
      <c r="P83" s="270"/>
      <c r="Q83" s="262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  <c r="AF83" s="245"/>
      <c r="AG83" s="245"/>
      <c r="AH83" s="245"/>
      <c r="AI83" s="245"/>
      <c r="AJ83" s="245"/>
      <c r="AK83" s="245"/>
      <c r="AL83" s="245"/>
      <c r="AM83" s="245"/>
      <c r="AN83" s="245"/>
      <c r="AO83" s="245"/>
      <c r="AP83" s="245"/>
      <c r="AQ83" s="245"/>
      <c r="AR83" s="245"/>
      <c r="AS83" s="245"/>
      <c r="AT83" s="245"/>
    </row>
    <row r="84" ht="12.75" customHeight="1">
      <c r="A84" s="245"/>
      <c r="B84" s="245"/>
      <c r="C84" s="245"/>
      <c r="D84" s="24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  <c r="AF84" s="245"/>
      <c r="AG84" s="245"/>
      <c r="AH84" s="245"/>
      <c r="AI84" s="245"/>
      <c r="AJ84" s="245"/>
      <c r="AK84" s="245"/>
      <c r="AL84" s="245"/>
      <c r="AM84" s="245"/>
      <c r="AN84" s="245"/>
      <c r="AO84" s="245"/>
      <c r="AP84" s="245"/>
      <c r="AQ84" s="245"/>
      <c r="AR84" s="245"/>
      <c r="AS84" s="245"/>
      <c r="AT84" s="245"/>
    </row>
    <row r="85" ht="12.75" customHeight="1">
      <c r="A85" s="245"/>
      <c r="B85" s="245"/>
      <c r="C85" s="248"/>
      <c r="D85" s="249"/>
      <c r="E85" s="266"/>
      <c r="F85" s="267"/>
      <c r="G85" s="266"/>
      <c r="H85" s="266"/>
      <c r="I85" s="266"/>
      <c r="J85" s="266"/>
      <c r="K85" s="266"/>
      <c r="L85" s="266"/>
      <c r="M85" s="266"/>
      <c r="N85" s="266"/>
      <c r="O85" s="266"/>
      <c r="P85" s="266"/>
      <c r="Q85" s="251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  <c r="AF85" s="245"/>
      <c r="AG85" s="245"/>
      <c r="AH85" s="245"/>
      <c r="AI85" s="245"/>
      <c r="AJ85" s="245"/>
      <c r="AK85" s="245"/>
      <c r="AL85" s="245"/>
      <c r="AM85" s="245"/>
      <c r="AN85" s="245"/>
      <c r="AO85" s="245"/>
      <c r="AP85" s="245"/>
      <c r="AQ85" s="245"/>
      <c r="AR85" s="245"/>
      <c r="AS85" s="245"/>
      <c r="AT85" s="245"/>
    </row>
    <row r="86" ht="12.75" customHeight="1">
      <c r="A86" s="245"/>
      <c r="B86" s="253"/>
      <c r="C86" s="254"/>
      <c r="D86" s="253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56"/>
      <c r="R86" s="245"/>
      <c r="S86" s="245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  <c r="AF86" s="245"/>
      <c r="AG86" s="245"/>
      <c r="AH86" s="245"/>
      <c r="AI86" s="245"/>
      <c r="AJ86" s="245"/>
      <c r="AK86" s="245"/>
      <c r="AL86" s="245"/>
      <c r="AM86" s="245"/>
      <c r="AN86" s="245"/>
      <c r="AO86" s="245"/>
      <c r="AP86" s="245"/>
      <c r="AQ86" s="245"/>
      <c r="AR86" s="245"/>
      <c r="AS86" s="245"/>
      <c r="AT86" s="245"/>
    </row>
    <row r="87" ht="12.75" customHeight="1">
      <c r="A87" s="245"/>
      <c r="B87" s="257"/>
      <c r="C87" s="245"/>
      <c r="D87" s="245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59"/>
      <c r="R87" s="245"/>
      <c r="S87" s="245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  <c r="AF87" s="245"/>
      <c r="AG87" s="245"/>
      <c r="AH87" s="245"/>
      <c r="AI87" s="245"/>
      <c r="AJ87" s="245"/>
      <c r="AK87" s="245"/>
      <c r="AL87" s="245"/>
      <c r="AM87" s="245"/>
      <c r="AN87" s="245"/>
      <c r="AO87" s="245"/>
      <c r="AP87" s="245"/>
      <c r="AQ87" s="245"/>
      <c r="AR87" s="245"/>
      <c r="AS87" s="245"/>
      <c r="AT87" s="245"/>
    </row>
    <row r="88" ht="12.75" customHeight="1">
      <c r="A88" s="245"/>
      <c r="B88" s="257"/>
      <c r="C88" s="245"/>
      <c r="D88" s="245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59"/>
      <c r="R88" s="245"/>
      <c r="S88" s="245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  <c r="AF88" s="245"/>
      <c r="AG88" s="245"/>
      <c r="AH88" s="245"/>
      <c r="AI88" s="245"/>
      <c r="AJ88" s="245"/>
      <c r="AK88" s="245"/>
      <c r="AL88" s="245"/>
      <c r="AM88" s="245"/>
      <c r="AN88" s="245"/>
      <c r="AO88" s="245"/>
      <c r="AP88" s="245"/>
      <c r="AQ88" s="245"/>
      <c r="AR88" s="245"/>
      <c r="AS88" s="245"/>
      <c r="AT88" s="245"/>
    </row>
    <row r="89" ht="12.75" customHeight="1">
      <c r="A89" s="245"/>
      <c r="B89" s="257"/>
      <c r="C89" s="245"/>
      <c r="D89" s="245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59"/>
      <c r="R89" s="245"/>
      <c r="S89" s="245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  <c r="AS89" s="245"/>
      <c r="AT89" s="245"/>
    </row>
    <row r="90" ht="12.75" customHeight="1">
      <c r="A90" s="245"/>
      <c r="B90" s="257"/>
      <c r="C90" s="245"/>
      <c r="D90" s="245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59"/>
      <c r="R90" s="245"/>
      <c r="S90" s="245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</row>
    <row r="91" ht="12.75" customHeight="1">
      <c r="A91" s="245"/>
      <c r="B91" s="257"/>
      <c r="C91" s="261"/>
      <c r="D91" s="261"/>
      <c r="E91" s="270"/>
      <c r="F91" s="270"/>
      <c r="G91" s="270"/>
      <c r="H91" s="270"/>
      <c r="I91" s="270"/>
      <c r="J91" s="270"/>
      <c r="K91" s="270"/>
      <c r="L91" s="270"/>
      <c r="M91" s="270"/>
      <c r="N91" s="270"/>
      <c r="O91" s="270"/>
      <c r="P91" s="270"/>
      <c r="Q91" s="262"/>
      <c r="R91" s="245"/>
      <c r="S91" s="245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</row>
    <row r="92" ht="12.75" customHeight="1">
      <c r="A92" s="245"/>
      <c r="B92" s="245"/>
      <c r="C92" s="245"/>
      <c r="D92" s="24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265"/>
      <c r="Q92" s="245"/>
      <c r="R92" s="245"/>
      <c r="S92" s="245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</row>
    <row r="93" ht="12.75" customHeight="1">
      <c r="A93" s="245"/>
      <c r="B93" s="245"/>
      <c r="C93" s="248"/>
      <c r="D93" s="249"/>
      <c r="E93" s="266"/>
      <c r="F93" s="267"/>
      <c r="G93" s="266"/>
      <c r="H93" s="266"/>
      <c r="I93" s="266"/>
      <c r="J93" s="266"/>
      <c r="K93" s="266"/>
      <c r="L93" s="266"/>
      <c r="M93" s="266"/>
      <c r="N93" s="266"/>
      <c r="O93" s="266"/>
      <c r="P93" s="266"/>
      <c r="Q93" s="251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  <c r="AF93" s="245"/>
      <c r="AG93" s="245"/>
      <c r="AH93" s="245"/>
      <c r="AI93" s="245"/>
      <c r="AJ93" s="245"/>
      <c r="AK93" s="245"/>
      <c r="AL93" s="245"/>
      <c r="AM93" s="245"/>
      <c r="AN93" s="245"/>
      <c r="AO93" s="245"/>
      <c r="AP93" s="245"/>
      <c r="AQ93" s="245"/>
      <c r="AR93" s="245"/>
      <c r="AS93" s="245"/>
      <c r="AT93" s="245"/>
    </row>
    <row r="94" ht="12.75" customHeight="1">
      <c r="A94" s="245"/>
      <c r="B94" s="253"/>
      <c r="C94" s="254"/>
      <c r="D94" s="253"/>
      <c r="E94" s="268"/>
      <c r="F94" s="268"/>
      <c r="G94" s="268"/>
      <c r="H94" s="268"/>
      <c r="I94" s="268"/>
      <c r="J94" s="268"/>
      <c r="K94" s="268"/>
      <c r="L94" s="268"/>
      <c r="M94" s="268"/>
      <c r="N94" s="268"/>
      <c r="O94" s="268"/>
      <c r="P94" s="268"/>
      <c r="Q94" s="256"/>
      <c r="R94" s="245"/>
      <c r="S94" s="245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  <c r="AF94" s="245"/>
      <c r="AG94" s="245"/>
      <c r="AH94" s="245"/>
      <c r="AI94" s="245"/>
      <c r="AJ94" s="245"/>
      <c r="AK94" s="245"/>
      <c r="AL94" s="245"/>
      <c r="AM94" s="245"/>
      <c r="AN94" s="245"/>
      <c r="AO94" s="245"/>
      <c r="AP94" s="245"/>
      <c r="AQ94" s="245"/>
      <c r="AR94" s="245"/>
      <c r="AS94" s="245"/>
      <c r="AT94" s="245"/>
    </row>
    <row r="95" ht="12.75" customHeight="1">
      <c r="A95" s="245"/>
      <c r="B95" s="257"/>
      <c r="C95" s="245"/>
      <c r="D95" s="245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59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45"/>
      <c r="AH95" s="245"/>
      <c r="AI95" s="245"/>
      <c r="AJ95" s="245"/>
      <c r="AK95" s="245"/>
      <c r="AL95" s="245"/>
      <c r="AM95" s="245"/>
      <c r="AN95" s="245"/>
      <c r="AO95" s="245"/>
      <c r="AP95" s="245"/>
      <c r="AQ95" s="245"/>
      <c r="AR95" s="245"/>
      <c r="AS95" s="245"/>
      <c r="AT95" s="245"/>
    </row>
    <row r="96" ht="12.75" customHeight="1">
      <c r="A96" s="245"/>
      <c r="B96" s="257"/>
      <c r="C96" s="245"/>
      <c r="D96" s="245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59"/>
      <c r="R96" s="245"/>
      <c r="S96" s="245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  <c r="AF96" s="245"/>
      <c r="AG96" s="245"/>
      <c r="AH96" s="245"/>
      <c r="AI96" s="245"/>
      <c r="AJ96" s="245"/>
      <c r="AK96" s="245"/>
      <c r="AL96" s="245"/>
      <c r="AM96" s="245"/>
      <c r="AN96" s="245"/>
      <c r="AO96" s="245"/>
      <c r="AP96" s="245"/>
      <c r="AQ96" s="245"/>
      <c r="AR96" s="245"/>
      <c r="AS96" s="245"/>
      <c r="AT96" s="245"/>
    </row>
    <row r="97" ht="12.75" customHeight="1">
      <c r="A97" s="245"/>
      <c r="B97" s="257"/>
      <c r="C97" s="261"/>
      <c r="D97" s="261"/>
      <c r="E97" s="270"/>
      <c r="F97" s="270"/>
      <c r="G97" s="270"/>
      <c r="H97" s="270"/>
      <c r="I97" s="270"/>
      <c r="J97" s="270"/>
      <c r="K97" s="270"/>
      <c r="L97" s="270"/>
      <c r="M97" s="270"/>
      <c r="N97" s="270"/>
      <c r="O97" s="270"/>
      <c r="P97" s="270"/>
      <c r="Q97" s="262"/>
      <c r="R97" s="245"/>
      <c r="S97" s="245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  <c r="AF97" s="245"/>
      <c r="AG97" s="245"/>
      <c r="AH97" s="245"/>
      <c r="AI97" s="245"/>
      <c r="AJ97" s="245"/>
      <c r="AK97" s="245"/>
      <c r="AL97" s="245"/>
      <c r="AM97" s="245"/>
      <c r="AN97" s="245"/>
      <c r="AO97" s="245"/>
      <c r="AP97" s="245"/>
      <c r="AQ97" s="245"/>
      <c r="AR97" s="245"/>
      <c r="AS97" s="245"/>
      <c r="AT97" s="245"/>
    </row>
    <row r="98" ht="12.75" customHeight="1">
      <c r="A98" s="245"/>
      <c r="B98" s="245"/>
      <c r="C98" s="245"/>
      <c r="D98" s="245"/>
      <c r="E98" s="265"/>
      <c r="F98" s="265"/>
      <c r="G98" s="265"/>
      <c r="H98" s="265"/>
      <c r="I98" s="265"/>
      <c r="J98" s="265"/>
      <c r="K98" s="265"/>
      <c r="L98" s="265"/>
      <c r="M98" s="265"/>
      <c r="N98" s="265"/>
      <c r="O98" s="265"/>
      <c r="P98" s="265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  <c r="AF98" s="245"/>
      <c r="AG98" s="245"/>
      <c r="AH98" s="245"/>
      <c r="AI98" s="245"/>
      <c r="AJ98" s="245"/>
      <c r="AK98" s="245"/>
      <c r="AL98" s="245"/>
      <c r="AM98" s="245"/>
      <c r="AN98" s="245"/>
      <c r="AO98" s="245"/>
      <c r="AP98" s="245"/>
      <c r="AQ98" s="245"/>
      <c r="AR98" s="245"/>
      <c r="AS98" s="245"/>
      <c r="AT98" s="245"/>
    </row>
    <row r="99" ht="12.75" customHeight="1">
      <c r="A99" s="245"/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45"/>
      <c r="P99" s="245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  <c r="AF99" s="245"/>
      <c r="AG99" s="245"/>
      <c r="AH99" s="245"/>
      <c r="AI99" s="245"/>
      <c r="AJ99" s="245"/>
      <c r="AK99" s="245"/>
      <c r="AL99" s="245"/>
      <c r="AM99" s="245"/>
      <c r="AN99" s="245"/>
      <c r="AO99" s="245"/>
      <c r="AP99" s="245"/>
      <c r="AQ99" s="245"/>
      <c r="AR99" s="245"/>
      <c r="AS99" s="245"/>
      <c r="AT99" s="245"/>
    </row>
    <row r="100" ht="12.75" customHeight="1">
      <c r="A100" s="245"/>
      <c r="B100" s="245"/>
      <c r="C100" s="245"/>
      <c r="D100" s="245"/>
      <c r="E100" s="245"/>
      <c r="F100" s="245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  <c r="AF100" s="245"/>
      <c r="AG100" s="245"/>
      <c r="AH100" s="245"/>
      <c r="AI100" s="245"/>
      <c r="AJ100" s="245"/>
      <c r="AK100" s="245"/>
      <c r="AL100" s="245"/>
      <c r="AM100" s="245"/>
      <c r="AN100" s="245"/>
      <c r="AO100" s="245"/>
      <c r="AP100" s="245"/>
      <c r="AQ100" s="245"/>
      <c r="AR100" s="245"/>
      <c r="AS100" s="245"/>
      <c r="AT100" s="245"/>
    </row>
    <row r="101" ht="12.75" customHeight="1">
      <c r="A101" s="245"/>
      <c r="B101" s="245"/>
      <c r="C101" s="245"/>
      <c r="D101" s="245"/>
      <c r="E101" s="245"/>
      <c r="F101" s="245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  <c r="AF101" s="245"/>
      <c r="AG101" s="245"/>
      <c r="AH101" s="245"/>
      <c r="AI101" s="245"/>
      <c r="AJ101" s="245"/>
      <c r="AK101" s="245"/>
      <c r="AL101" s="245"/>
      <c r="AM101" s="245"/>
      <c r="AN101" s="245"/>
      <c r="AO101" s="245"/>
      <c r="AP101" s="245"/>
      <c r="AQ101" s="245"/>
      <c r="AR101" s="245"/>
      <c r="AS101" s="245"/>
      <c r="AT101" s="245"/>
    </row>
    <row r="102" ht="12.75" customHeight="1">
      <c r="A102" s="245"/>
      <c r="B102" s="245"/>
      <c r="C102" s="245"/>
      <c r="D102" s="245"/>
      <c r="E102" s="245"/>
      <c r="F102" s="245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  <c r="AF102" s="245"/>
      <c r="AG102" s="245"/>
      <c r="AH102" s="245"/>
      <c r="AI102" s="245"/>
      <c r="AJ102" s="245"/>
      <c r="AK102" s="245"/>
      <c r="AL102" s="245"/>
      <c r="AM102" s="245"/>
      <c r="AN102" s="245"/>
      <c r="AO102" s="245"/>
      <c r="AP102" s="245"/>
      <c r="AQ102" s="245"/>
      <c r="AR102" s="245"/>
      <c r="AS102" s="245"/>
      <c r="AT102" s="245"/>
    </row>
    <row r="103" ht="12.75" customHeight="1">
      <c r="A103" s="245"/>
      <c r="B103" s="245"/>
      <c r="C103" s="245"/>
      <c r="D103" s="245"/>
      <c r="E103" s="245"/>
      <c r="F103" s="245"/>
      <c r="G103" s="245"/>
      <c r="H103" s="245"/>
      <c r="I103" s="245"/>
      <c r="J103" s="245"/>
      <c r="K103" s="245"/>
      <c r="L103" s="245"/>
      <c r="M103" s="245"/>
      <c r="N103" s="245"/>
      <c r="O103" s="245"/>
      <c r="P103" s="245"/>
      <c r="Q103" s="245"/>
      <c r="R103" s="245"/>
      <c r="S103" s="245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  <c r="AF103" s="245"/>
      <c r="AG103" s="245"/>
      <c r="AH103" s="245"/>
      <c r="AI103" s="245"/>
      <c r="AJ103" s="245"/>
      <c r="AK103" s="245"/>
      <c r="AL103" s="245"/>
      <c r="AM103" s="245"/>
      <c r="AN103" s="245"/>
      <c r="AO103" s="245"/>
      <c r="AP103" s="245"/>
      <c r="AQ103" s="245"/>
      <c r="AR103" s="245"/>
      <c r="AS103" s="245"/>
      <c r="AT103" s="245"/>
    </row>
    <row r="104" ht="12.75" customHeight="1">
      <c r="A104" s="245"/>
      <c r="B104" s="245"/>
      <c r="C104" s="245"/>
      <c r="D104" s="245"/>
      <c r="E104" s="245"/>
      <c r="F104" s="245"/>
      <c r="G104" s="245"/>
      <c r="H104" s="245"/>
      <c r="I104" s="245"/>
      <c r="J104" s="245"/>
      <c r="K104" s="245"/>
      <c r="L104" s="245"/>
      <c r="M104" s="245"/>
      <c r="N104" s="245"/>
      <c r="O104" s="245"/>
      <c r="P104" s="245"/>
      <c r="Q104" s="245"/>
      <c r="R104" s="245"/>
      <c r="S104" s="245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  <c r="AF104" s="245"/>
      <c r="AG104" s="245"/>
      <c r="AH104" s="245"/>
      <c r="AI104" s="245"/>
      <c r="AJ104" s="245"/>
      <c r="AK104" s="245"/>
      <c r="AL104" s="245"/>
      <c r="AM104" s="245"/>
      <c r="AN104" s="245"/>
      <c r="AO104" s="245"/>
      <c r="AP104" s="245"/>
      <c r="AQ104" s="245"/>
      <c r="AR104" s="245"/>
      <c r="AS104" s="245"/>
      <c r="AT104" s="245"/>
    </row>
    <row r="105" ht="12.75" customHeight="1">
      <c r="A105" s="245"/>
      <c r="B105" s="245"/>
      <c r="C105" s="245"/>
      <c r="D105" s="245"/>
      <c r="E105" s="245"/>
      <c r="F105" s="245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  <c r="AF105" s="245"/>
      <c r="AG105" s="245"/>
      <c r="AH105" s="245"/>
      <c r="AI105" s="245"/>
      <c r="AJ105" s="245"/>
      <c r="AK105" s="245"/>
      <c r="AL105" s="245"/>
      <c r="AM105" s="245"/>
      <c r="AN105" s="245"/>
      <c r="AO105" s="245"/>
      <c r="AP105" s="245"/>
      <c r="AQ105" s="245"/>
      <c r="AR105" s="245"/>
      <c r="AS105" s="245"/>
      <c r="AT105" s="245"/>
    </row>
    <row r="106" ht="12.75" customHeight="1">
      <c r="A106" s="245"/>
      <c r="B106" s="245"/>
      <c r="C106" s="245"/>
      <c r="D106" s="245"/>
      <c r="E106" s="245"/>
      <c r="F106" s="245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  <c r="AF106" s="245"/>
      <c r="AG106" s="245"/>
      <c r="AH106" s="245"/>
      <c r="AI106" s="245"/>
      <c r="AJ106" s="245"/>
      <c r="AK106" s="245"/>
      <c r="AL106" s="245"/>
      <c r="AM106" s="245"/>
      <c r="AN106" s="245"/>
      <c r="AO106" s="245"/>
      <c r="AP106" s="245"/>
      <c r="AQ106" s="245"/>
      <c r="AR106" s="245"/>
      <c r="AS106" s="245"/>
      <c r="AT106" s="245"/>
    </row>
    <row r="107" ht="12.75" customHeight="1">
      <c r="A107" s="245"/>
      <c r="B107" s="245"/>
      <c r="C107" s="245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45"/>
      <c r="AH107" s="245"/>
      <c r="AI107" s="245"/>
      <c r="AJ107" s="245"/>
      <c r="AK107" s="245"/>
      <c r="AL107" s="245"/>
      <c r="AM107" s="245"/>
      <c r="AN107" s="245"/>
      <c r="AO107" s="245"/>
      <c r="AP107" s="245"/>
      <c r="AQ107" s="245"/>
      <c r="AR107" s="245"/>
      <c r="AS107" s="245"/>
      <c r="AT107" s="245"/>
    </row>
    <row r="108" ht="12.75" customHeight="1">
      <c r="A108" s="245"/>
      <c r="B108" s="245"/>
      <c r="C108" s="245"/>
      <c r="D108" s="245"/>
      <c r="E108" s="245"/>
      <c r="F108" s="245"/>
      <c r="G108" s="245"/>
      <c r="H108" s="245"/>
      <c r="I108" s="245"/>
      <c r="J108" s="245"/>
      <c r="K108" s="245"/>
      <c r="L108" s="245"/>
      <c r="M108" s="245"/>
      <c r="N108" s="245"/>
      <c r="O108" s="245"/>
      <c r="P108" s="245"/>
      <c r="Q108" s="245"/>
      <c r="R108" s="245"/>
      <c r="S108" s="245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  <c r="AF108" s="245"/>
      <c r="AG108" s="245"/>
      <c r="AH108" s="245"/>
      <c r="AI108" s="245"/>
      <c r="AJ108" s="245"/>
      <c r="AK108" s="245"/>
      <c r="AL108" s="245"/>
      <c r="AM108" s="245"/>
      <c r="AN108" s="245"/>
      <c r="AO108" s="245"/>
      <c r="AP108" s="245"/>
      <c r="AQ108" s="245"/>
      <c r="AR108" s="245"/>
      <c r="AS108" s="245"/>
      <c r="AT108" s="245"/>
    </row>
    <row r="109" ht="12.75" customHeight="1">
      <c r="A109" s="245"/>
      <c r="B109" s="245"/>
      <c r="C109" s="245"/>
      <c r="D109" s="245"/>
      <c r="E109" s="245"/>
      <c r="F109" s="245"/>
      <c r="G109" s="245"/>
      <c r="H109" s="245"/>
      <c r="I109" s="245"/>
      <c r="J109" s="245"/>
      <c r="K109" s="245"/>
      <c r="L109" s="245"/>
      <c r="M109" s="245"/>
      <c r="N109" s="245"/>
      <c r="O109" s="245"/>
      <c r="P109" s="245"/>
      <c r="Q109" s="245"/>
      <c r="R109" s="245"/>
      <c r="S109" s="245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  <c r="AF109" s="245"/>
      <c r="AG109" s="245"/>
      <c r="AH109" s="245"/>
      <c r="AI109" s="245"/>
      <c r="AJ109" s="245"/>
      <c r="AK109" s="245"/>
      <c r="AL109" s="245"/>
      <c r="AM109" s="245"/>
      <c r="AN109" s="245"/>
      <c r="AO109" s="245"/>
      <c r="AP109" s="245"/>
      <c r="AQ109" s="245"/>
      <c r="AR109" s="245"/>
      <c r="AS109" s="245"/>
      <c r="AT109" s="245"/>
    </row>
    <row r="110" ht="12.75" customHeight="1">
      <c r="A110" s="245"/>
      <c r="B110" s="245"/>
      <c r="C110" s="245"/>
      <c r="D110" s="245"/>
      <c r="E110" s="245"/>
      <c r="F110" s="245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  <c r="AF110" s="245"/>
      <c r="AG110" s="245"/>
      <c r="AH110" s="245"/>
      <c r="AI110" s="245"/>
      <c r="AJ110" s="245"/>
      <c r="AK110" s="245"/>
      <c r="AL110" s="245"/>
      <c r="AM110" s="245"/>
      <c r="AN110" s="245"/>
      <c r="AO110" s="245"/>
      <c r="AP110" s="245"/>
      <c r="AQ110" s="245"/>
      <c r="AR110" s="245"/>
      <c r="AS110" s="245"/>
      <c r="AT110" s="245"/>
    </row>
    <row r="111" ht="12.75" customHeight="1">
      <c r="A111" s="245"/>
      <c r="B111" s="245"/>
      <c r="C111" s="245"/>
      <c r="D111" s="245"/>
      <c r="E111" s="245"/>
      <c r="F111" s="245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  <c r="AF111" s="245"/>
      <c r="AG111" s="245"/>
      <c r="AH111" s="245"/>
      <c r="AI111" s="245"/>
      <c r="AJ111" s="245"/>
      <c r="AK111" s="245"/>
      <c r="AL111" s="245"/>
      <c r="AM111" s="245"/>
      <c r="AN111" s="245"/>
      <c r="AO111" s="245"/>
      <c r="AP111" s="245"/>
      <c r="AQ111" s="245"/>
      <c r="AR111" s="245"/>
      <c r="AS111" s="245"/>
      <c r="AT111" s="245"/>
    </row>
    <row r="112" ht="12.75" customHeight="1">
      <c r="A112" s="245"/>
      <c r="B112" s="245"/>
      <c r="C112" s="245"/>
      <c r="D112" s="245"/>
      <c r="E112" s="245"/>
      <c r="F112" s="245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  <c r="AF112" s="245"/>
      <c r="AG112" s="245"/>
      <c r="AH112" s="245"/>
      <c r="AI112" s="245"/>
      <c r="AJ112" s="245"/>
      <c r="AK112" s="245"/>
      <c r="AL112" s="245"/>
      <c r="AM112" s="245"/>
      <c r="AN112" s="245"/>
      <c r="AO112" s="245"/>
      <c r="AP112" s="245"/>
      <c r="AQ112" s="245"/>
      <c r="AR112" s="245"/>
      <c r="AS112" s="245"/>
      <c r="AT112" s="245"/>
    </row>
    <row r="113" ht="12.75" customHeight="1">
      <c r="A113" s="245"/>
      <c r="B113" s="245"/>
      <c r="C113" s="245"/>
      <c r="D113" s="245"/>
      <c r="E113" s="245"/>
      <c r="F113" s="245"/>
      <c r="G113" s="245"/>
      <c r="H113" s="245"/>
      <c r="I113" s="245"/>
      <c r="J113" s="245"/>
      <c r="K113" s="245"/>
      <c r="L113" s="245"/>
      <c r="M113" s="245"/>
      <c r="N113" s="245"/>
      <c r="O113" s="245"/>
      <c r="P113" s="245"/>
      <c r="Q113" s="245"/>
      <c r="R113" s="245"/>
      <c r="S113" s="245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  <c r="AF113" s="245"/>
      <c r="AG113" s="245"/>
      <c r="AH113" s="245"/>
      <c r="AI113" s="245"/>
      <c r="AJ113" s="245"/>
      <c r="AK113" s="245"/>
      <c r="AL113" s="245"/>
      <c r="AM113" s="245"/>
      <c r="AN113" s="245"/>
      <c r="AO113" s="245"/>
      <c r="AP113" s="245"/>
      <c r="AQ113" s="245"/>
      <c r="AR113" s="245"/>
      <c r="AS113" s="245"/>
      <c r="AT113" s="245"/>
    </row>
    <row r="114" ht="12.75" customHeight="1">
      <c r="A114" s="245"/>
      <c r="B114" s="245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5"/>
      <c r="N114" s="245"/>
      <c r="O114" s="245"/>
      <c r="P114" s="245"/>
      <c r="Q114" s="245"/>
      <c r="R114" s="245"/>
      <c r="S114" s="245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  <c r="AF114" s="245"/>
      <c r="AG114" s="245"/>
      <c r="AH114" s="245"/>
      <c r="AI114" s="245"/>
      <c r="AJ114" s="245"/>
      <c r="AK114" s="245"/>
      <c r="AL114" s="245"/>
      <c r="AM114" s="245"/>
      <c r="AN114" s="245"/>
      <c r="AO114" s="245"/>
      <c r="AP114" s="245"/>
      <c r="AQ114" s="245"/>
      <c r="AR114" s="245"/>
      <c r="AS114" s="245"/>
      <c r="AT114" s="245"/>
    </row>
    <row r="115" ht="12.75" customHeight="1">
      <c r="A115" s="245"/>
      <c r="B115" s="245"/>
      <c r="C115" s="245"/>
      <c r="D115" s="245"/>
      <c r="E115" s="245"/>
      <c r="F115" s="245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  <c r="AF115" s="245"/>
      <c r="AG115" s="245"/>
      <c r="AH115" s="245"/>
      <c r="AI115" s="245"/>
      <c r="AJ115" s="245"/>
      <c r="AK115" s="245"/>
      <c r="AL115" s="245"/>
      <c r="AM115" s="245"/>
      <c r="AN115" s="245"/>
      <c r="AO115" s="245"/>
      <c r="AP115" s="245"/>
      <c r="AQ115" s="245"/>
      <c r="AR115" s="245"/>
      <c r="AS115" s="245"/>
      <c r="AT115" s="245"/>
    </row>
    <row r="116" ht="12.75" customHeight="1">
      <c r="A116" s="245"/>
      <c r="B116" s="245"/>
      <c r="C116" s="245"/>
      <c r="D116" s="245"/>
      <c r="E116" s="245"/>
      <c r="F116" s="245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  <c r="AF116" s="245"/>
      <c r="AG116" s="245"/>
      <c r="AH116" s="245"/>
      <c r="AI116" s="245"/>
      <c r="AJ116" s="245"/>
      <c r="AK116" s="245"/>
      <c r="AL116" s="245"/>
      <c r="AM116" s="245"/>
      <c r="AN116" s="245"/>
      <c r="AO116" s="245"/>
      <c r="AP116" s="245"/>
      <c r="AQ116" s="245"/>
      <c r="AR116" s="245"/>
      <c r="AS116" s="245"/>
      <c r="AT116" s="245"/>
    </row>
    <row r="117" ht="12.75" customHeight="1">
      <c r="A117" s="245"/>
      <c r="B117" s="245"/>
      <c r="C117" s="245"/>
      <c r="D117" s="245"/>
      <c r="E117" s="245"/>
      <c r="F117" s="245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  <c r="AF117" s="245"/>
      <c r="AG117" s="245"/>
      <c r="AH117" s="245"/>
      <c r="AI117" s="245"/>
      <c r="AJ117" s="245"/>
      <c r="AK117" s="245"/>
      <c r="AL117" s="245"/>
      <c r="AM117" s="245"/>
      <c r="AN117" s="245"/>
      <c r="AO117" s="245"/>
      <c r="AP117" s="245"/>
      <c r="AQ117" s="245"/>
      <c r="AR117" s="245"/>
      <c r="AS117" s="245"/>
      <c r="AT117" s="245"/>
    </row>
    <row r="118" ht="12.75" customHeight="1">
      <c r="A118" s="245"/>
      <c r="B118" s="245"/>
      <c r="C118" s="245"/>
      <c r="D118" s="245"/>
      <c r="E118" s="245"/>
      <c r="F118" s="245"/>
      <c r="G118" s="245"/>
      <c r="H118" s="245"/>
      <c r="I118" s="245"/>
      <c r="J118" s="245"/>
      <c r="K118" s="245"/>
      <c r="L118" s="245"/>
      <c r="M118" s="245"/>
      <c r="N118" s="245"/>
      <c r="O118" s="245"/>
      <c r="P118" s="245"/>
      <c r="Q118" s="245"/>
      <c r="R118" s="245"/>
      <c r="S118" s="245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  <c r="AF118" s="245"/>
      <c r="AG118" s="245"/>
      <c r="AH118" s="245"/>
      <c r="AI118" s="245"/>
      <c r="AJ118" s="245"/>
      <c r="AK118" s="245"/>
      <c r="AL118" s="245"/>
      <c r="AM118" s="245"/>
      <c r="AN118" s="245"/>
      <c r="AO118" s="245"/>
      <c r="AP118" s="245"/>
      <c r="AQ118" s="245"/>
      <c r="AR118" s="245"/>
      <c r="AS118" s="245"/>
      <c r="AT118" s="245"/>
    </row>
    <row r="119" ht="12.75" customHeight="1">
      <c r="A119" s="245"/>
      <c r="B119" s="245"/>
      <c r="C119" s="245"/>
      <c r="D119" s="245"/>
      <c r="E119" s="245"/>
      <c r="F119" s="245"/>
      <c r="G119" s="245"/>
      <c r="H119" s="245"/>
      <c r="I119" s="245"/>
      <c r="J119" s="245"/>
      <c r="K119" s="245"/>
      <c r="L119" s="245"/>
      <c r="M119" s="245"/>
      <c r="N119" s="245"/>
      <c r="O119" s="245"/>
      <c r="P119" s="245"/>
      <c r="Q119" s="245"/>
      <c r="R119" s="245"/>
      <c r="S119" s="245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  <c r="AF119" s="245"/>
      <c r="AG119" s="245"/>
      <c r="AH119" s="245"/>
      <c r="AI119" s="245"/>
      <c r="AJ119" s="245"/>
      <c r="AK119" s="245"/>
      <c r="AL119" s="245"/>
      <c r="AM119" s="245"/>
      <c r="AN119" s="245"/>
      <c r="AO119" s="245"/>
      <c r="AP119" s="245"/>
      <c r="AQ119" s="245"/>
      <c r="AR119" s="245"/>
      <c r="AS119" s="245"/>
      <c r="AT119" s="245"/>
    </row>
    <row r="120" ht="12.75" customHeight="1">
      <c r="A120" s="245"/>
      <c r="B120" s="245"/>
      <c r="C120" s="245"/>
      <c r="D120" s="245"/>
      <c r="E120" s="245"/>
      <c r="F120" s="245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  <c r="AF120" s="245"/>
      <c r="AG120" s="245"/>
      <c r="AH120" s="245"/>
      <c r="AI120" s="245"/>
      <c r="AJ120" s="245"/>
      <c r="AK120" s="245"/>
      <c r="AL120" s="245"/>
      <c r="AM120" s="245"/>
      <c r="AN120" s="245"/>
      <c r="AO120" s="245"/>
      <c r="AP120" s="245"/>
      <c r="AQ120" s="245"/>
      <c r="AR120" s="245"/>
      <c r="AS120" s="245"/>
      <c r="AT120" s="245"/>
    </row>
    <row r="121" ht="12.75" customHeight="1">
      <c r="A121" s="245"/>
      <c r="B121" s="245"/>
      <c r="C121" s="245"/>
      <c r="D121" s="245"/>
      <c r="E121" s="245"/>
      <c r="F121" s="245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  <c r="AF121" s="245"/>
      <c r="AG121" s="245"/>
      <c r="AH121" s="245"/>
      <c r="AI121" s="245"/>
      <c r="AJ121" s="245"/>
      <c r="AK121" s="245"/>
      <c r="AL121" s="245"/>
      <c r="AM121" s="245"/>
      <c r="AN121" s="245"/>
      <c r="AO121" s="245"/>
      <c r="AP121" s="245"/>
      <c r="AQ121" s="245"/>
      <c r="AR121" s="245"/>
      <c r="AS121" s="245"/>
      <c r="AT121" s="245"/>
    </row>
    <row r="122" ht="12.75" customHeight="1">
      <c r="A122" s="245"/>
      <c r="B122" s="245"/>
      <c r="C122" s="245"/>
      <c r="D122" s="245"/>
      <c r="E122" s="245"/>
      <c r="F122" s="245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  <c r="AS122" s="245"/>
      <c r="AT122" s="245"/>
    </row>
    <row r="123" ht="12.75" customHeight="1">
      <c r="A123" s="245"/>
      <c r="B123" s="245"/>
      <c r="C123" s="245"/>
      <c r="D123" s="245"/>
      <c r="E123" s="245"/>
      <c r="F123" s="245"/>
      <c r="G123" s="245"/>
      <c r="H123" s="245"/>
      <c r="I123" s="245"/>
      <c r="J123" s="245"/>
      <c r="K123" s="245"/>
      <c r="L123" s="245"/>
      <c r="M123" s="245"/>
      <c r="N123" s="245"/>
      <c r="O123" s="245"/>
      <c r="P123" s="245"/>
      <c r="Q123" s="245"/>
      <c r="R123" s="245"/>
      <c r="S123" s="245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</row>
    <row r="124" ht="12.75" customHeight="1">
      <c r="A124" s="245"/>
      <c r="B124" s="245"/>
      <c r="C124" s="245"/>
      <c r="D124" s="245"/>
      <c r="E124" s="245"/>
      <c r="F124" s="245"/>
      <c r="G124" s="245"/>
      <c r="H124" s="245"/>
      <c r="I124" s="245"/>
      <c r="J124" s="245"/>
      <c r="K124" s="245"/>
      <c r="L124" s="245"/>
      <c r="M124" s="245"/>
      <c r="N124" s="245"/>
      <c r="O124" s="245"/>
      <c r="P124" s="245"/>
      <c r="Q124" s="245"/>
      <c r="R124" s="245"/>
      <c r="S124" s="245"/>
      <c r="T124" s="245"/>
      <c r="U124" s="245"/>
      <c r="V124" s="245"/>
      <c r="W124" s="245"/>
      <c r="X124" s="245"/>
      <c r="Y124" s="245"/>
      <c r="Z124" s="245"/>
      <c r="AA124" s="245"/>
      <c r="AB124" s="245"/>
      <c r="AC124" s="245"/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</row>
    <row r="125" ht="12.75" customHeight="1">
      <c r="A125" s="245"/>
      <c r="B125" s="245"/>
      <c r="C125" s="245"/>
      <c r="D125" s="245"/>
      <c r="E125" s="245"/>
      <c r="F125" s="245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45"/>
      <c r="X125" s="245"/>
      <c r="Y125" s="245"/>
      <c r="Z125" s="245"/>
      <c r="AA125" s="245"/>
      <c r="AB125" s="245"/>
      <c r="AC125" s="245"/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</row>
    <row r="126" ht="12.75" customHeight="1">
      <c r="A126" s="245"/>
      <c r="B126" s="245"/>
      <c r="C126" s="245"/>
      <c r="D126" s="245"/>
      <c r="E126" s="245"/>
      <c r="F126" s="245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45"/>
      <c r="X126" s="245"/>
      <c r="Y126" s="245"/>
      <c r="Z126" s="245"/>
      <c r="AA126" s="245"/>
      <c r="AB126" s="245"/>
      <c r="AC126" s="245"/>
      <c r="AD126" s="245"/>
      <c r="AE126" s="245"/>
      <c r="AF126" s="245"/>
      <c r="AG126" s="245"/>
      <c r="AH126" s="245"/>
      <c r="AI126" s="245"/>
      <c r="AJ126" s="245"/>
      <c r="AK126" s="245"/>
      <c r="AL126" s="245"/>
      <c r="AM126" s="245"/>
      <c r="AN126" s="245"/>
      <c r="AO126" s="245"/>
      <c r="AP126" s="245"/>
      <c r="AQ126" s="245"/>
      <c r="AR126" s="245"/>
      <c r="AS126" s="245"/>
      <c r="AT126" s="245"/>
    </row>
    <row r="127" ht="12.75" customHeight="1">
      <c r="A127" s="245"/>
      <c r="B127" s="245"/>
      <c r="C127" s="245"/>
      <c r="D127" s="245"/>
      <c r="E127" s="245"/>
      <c r="F127" s="245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45"/>
      <c r="X127" s="245"/>
      <c r="Y127" s="245"/>
      <c r="Z127" s="245"/>
      <c r="AA127" s="245"/>
      <c r="AB127" s="245"/>
      <c r="AC127" s="245"/>
      <c r="AD127" s="245"/>
      <c r="AE127" s="245"/>
      <c r="AF127" s="245"/>
      <c r="AG127" s="245"/>
      <c r="AH127" s="245"/>
      <c r="AI127" s="245"/>
      <c r="AJ127" s="245"/>
      <c r="AK127" s="245"/>
      <c r="AL127" s="245"/>
      <c r="AM127" s="245"/>
      <c r="AN127" s="245"/>
      <c r="AO127" s="245"/>
      <c r="AP127" s="245"/>
      <c r="AQ127" s="245"/>
      <c r="AR127" s="245"/>
      <c r="AS127" s="245"/>
      <c r="AT127" s="245"/>
    </row>
    <row r="128" ht="12.75" customHeight="1">
      <c r="A128" s="245"/>
      <c r="B128" s="245"/>
      <c r="C128" s="245"/>
      <c r="D128" s="245"/>
      <c r="E128" s="245"/>
      <c r="F128" s="245"/>
      <c r="G128" s="245"/>
      <c r="H128" s="245"/>
      <c r="I128" s="245"/>
      <c r="J128" s="245"/>
      <c r="K128" s="245"/>
      <c r="L128" s="245"/>
      <c r="M128" s="245"/>
      <c r="N128" s="245"/>
      <c r="O128" s="245"/>
      <c r="P128" s="245"/>
      <c r="Q128" s="245"/>
      <c r="R128" s="245"/>
      <c r="S128" s="245"/>
      <c r="T128" s="245"/>
      <c r="U128" s="245"/>
      <c r="V128" s="245"/>
      <c r="W128" s="245"/>
      <c r="X128" s="245"/>
      <c r="Y128" s="245"/>
      <c r="Z128" s="245"/>
      <c r="AA128" s="245"/>
      <c r="AB128" s="245"/>
      <c r="AC128" s="245"/>
      <c r="AD128" s="245"/>
      <c r="AE128" s="245"/>
      <c r="AF128" s="245"/>
      <c r="AG128" s="245"/>
      <c r="AH128" s="245"/>
      <c r="AI128" s="245"/>
      <c r="AJ128" s="245"/>
      <c r="AK128" s="245"/>
      <c r="AL128" s="245"/>
      <c r="AM128" s="245"/>
      <c r="AN128" s="245"/>
      <c r="AO128" s="245"/>
      <c r="AP128" s="245"/>
      <c r="AQ128" s="245"/>
      <c r="AR128" s="245"/>
      <c r="AS128" s="245"/>
      <c r="AT128" s="245"/>
    </row>
    <row r="129" ht="12.75" customHeight="1">
      <c r="A129" s="245"/>
      <c r="B129" s="245"/>
      <c r="C129" s="245"/>
      <c r="D129" s="245"/>
      <c r="E129" s="245"/>
      <c r="F129" s="245"/>
      <c r="G129" s="245"/>
      <c r="H129" s="245"/>
      <c r="I129" s="245"/>
      <c r="J129" s="245"/>
      <c r="K129" s="245"/>
      <c r="L129" s="245"/>
      <c r="M129" s="245"/>
      <c r="N129" s="245"/>
      <c r="O129" s="245"/>
      <c r="P129" s="245"/>
      <c r="Q129" s="245"/>
      <c r="R129" s="245"/>
      <c r="S129" s="245"/>
      <c r="T129" s="245"/>
      <c r="U129" s="245"/>
      <c r="V129" s="245"/>
      <c r="W129" s="245"/>
      <c r="X129" s="245"/>
      <c r="Y129" s="245"/>
      <c r="Z129" s="245"/>
      <c r="AA129" s="245"/>
      <c r="AB129" s="245"/>
      <c r="AC129" s="245"/>
      <c r="AD129" s="245"/>
      <c r="AE129" s="245"/>
      <c r="AF129" s="245"/>
      <c r="AG129" s="245"/>
      <c r="AH129" s="245"/>
      <c r="AI129" s="245"/>
      <c r="AJ129" s="245"/>
      <c r="AK129" s="245"/>
      <c r="AL129" s="245"/>
      <c r="AM129" s="245"/>
      <c r="AN129" s="245"/>
      <c r="AO129" s="245"/>
      <c r="AP129" s="245"/>
      <c r="AQ129" s="245"/>
      <c r="AR129" s="245"/>
      <c r="AS129" s="245"/>
      <c r="AT129" s="245"/>
    </row>
    <row r="130" ht="12.75" customHeight="1">
      <c r="A130" s="245"/>
      <c r="B130" s="245"/>
      <c r="C130" s="245"/>
      <c r="D130" s="245"/>
      <c r="E130" s="245"/>
      <c r="F130" s="245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45"/>
      <c r="X130" s="245"/>
      <c r="Y130" s="245"/>
      <c r="Z130" s="245"/>
      <c r="AA130" s="245"/>
      <c r="AB130" s="245"/>
      <c r="AC130" s="245"/>
      <c r="AD130" s="245"/>
      <c r="AE130" s="245"/>
      <c r="AF130" s="245"/>
      <c r="AG130" s="245"/>
      <c r="AH130" s="245"/>
      <c r="AI130" s="245"/>
      <c r="AJ130" s="245"/>
      <c r="AK130" s="245"/>
      <c r="AL130" s="245"/>
      <c r="AM130" s="245"/>
      <c r="AN130" s="245"/>
      <c r="AO130" s="245"/>
      <c r="AP130" s="245"/>
      <c r="AQ130" s="245"/>
      <c r="AR130" s="245"/>
      <c r="AS130" s="245"/>
      <c r="AT130" s="245"/>
    </row>
    <row r="131" ht="12.75" customHeight="1">
      <c r="A131" s="245"/>
      <c r="B131" s="245"/>
      <c r="C131" s="245"/>
      <c r="D131" s="245"/>
      <c r="E131" s="245"/>
      <c r="F131" s="245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45"/>
      <c r="X131" s="245"/>
      <c r="Y131" s="245"/>
      <c r="Z131" s="245"/>
      <c r="AA131" s="245"/>
      <c r="AB131" s="245"/>
      <c r="AC131" s="245"/>
      <c r="AD131" s="245"/>
      <c r="AE131" s="245"/>
      <c r="AF131" s="245"/>
      <c r="AG131" s="245"/>
      <c r="AH131" s="245"/>
      <c r="AI131" s="245"/>
      <c r="AJ131" s="245"/>
      <c r="AK131" s="245"/>
      <c r="AL131" s="245"/>
      <c r="AM131" s="245"/>
      <c r="AN131" s="245"/>
      <c r="AO131" s="245"/>
      <c r="AP131" s="245"/>
      <c r="AQ131" s="245"/>
      <c r="AR131" s="245"/>
      <c r="AS131" s="245"/>
      <c r="AT131" s="245"/>
    </row>
    <row r="132" ht="12.75" customHeight="1">
      <c r="A132" s="245"/>
      <c r="B132" s="245"/>
      <c r="C132" s="245"/>
      <c r="D132" s="245"/>
      <c r="E132" s="245"/>
      <c r="F132" s="245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45"/>
      <c r="X132" s="245"/>
      <c r="Y132" s="245"/>
      <c r="Z132" s="245"/>
      <c r="AA132" s="245"/>
      <c r="AB132" s="245"/>
      <c r="AC132" s="245"/>
      <c r="AD132" s="245"/>
      <c r="AE132" s="245"/>
      <c r="AF132" s="245"/>
      <c r="AG132" s="245"/>
      <c r="AH132" s="245"/>
      <c r="AI132" s="245"/>
      <c r="AJ132" s="245"/>
      <c r="AK132" s="245"/>
      <c r="AL132" s="245"/>
      <c r="AM132" s="245"/>
      <c r="AN132" s="245"/>
      <c r="AO132" s="245"/>
      <c r="AP132" s="245"/>
      <c r="AQ132" s="245"/>
      <c r="AR132" s="245"/>
      <c r="AS132" s="245"/>
      <c r="AT132" s="245"/>
    </row>
    <row r="133" ht="12.75" customHeight="1">
      <c r="A133" s="245"/>
      <c r="B133" s="245"/>
      <c r="C133" s="245"/>
      <c r="D133" s="245"/>
      <c r="E133" s="245"/>
      <c r="F133" s="245"/>
      <c r="G133" s="245"/>
      <c r="H133" s="245"/>
      <c r="I133" s="245"/>
      <c r="J133" s="245"/>
      <c r="K133" s="245"/>
      <c r="L133" s="245"/>
      <c r="M133" s="245"/>
      <c r="N133" s="245"/>
      <c r="O133" s="245"/>
      <c r="P133" s="245"/>
      <c r="Q133" s="245"/>
      <c r="R133" s="245"/>
      <c r="S133" s="245"/>
      <c r="T133" s="245"/>
      <c r="U133" s="245"/>
      <c r="V133" s="245"/>
      <c r="W133" s="245"/>
      <c r="X133" s="245"/>
      <c r="Y133" s="245"/>
      <c r="Z133" s="245"/>
      <c r="AA133" s="245"/>
      <c r="AB133" s="245"/>
      <c r="AC133" s="245"/>
      <c r="AD133" s="245"/>
      <c r="AE133" s="245"/>
      <c r="AF133" s="245"/>
      <c r="AG133" s="245"/>
      <c r="AH133" s="245"/>
      <c r="AI133" s="245"/>
      <c r="AJ133" s="245"/>
      <c r="AK133" s="245"/>
      <c r="AL133" s="245"/>
      <c r="AM133" s="245"/>
      <c r="AN133" s="245"/>
      <c r="AO133" s="245"/>
      <c r="AP133" s="245"/>
      <c r="AQ133" s="245"/>
      <c r="AR133" s="245"/>
      <c r="AS133" s="245"/>
      <c r="AT133" s="245"/>
    </row>
    <row r="134" ht="12.75" customHeight="1">
      <c r="A134" s="245"/>
      <c r="B134" s="245"/>
      <c r="C134" s="245"/>
      <c r="D134" s="245"/>
      <c r="E134" s="245"/>
      <c r="F134" s="245"/>
      <c r="G134" s="245"/>
      <c r="H134" s="245"/>
      <c r="I134" s="245"/>
      <c r="J134" s="245"/>
      <c r="K134" s="245"/>
      <c r="L134" s="245"/>
      <c r="M134" s="245"/>
      <c r="N134" s="245"/>
      <c r="O134" s="245"/>
      <c r="P134" s="245"/>
      <c r="Q134" s="245"/>
      <c r="R134" s="245"/>
      <c r="S134" s="245"/>
      <c r="T134" s="245"/>
      <c r="U134" s="245"/>
      <c r="V134" s="245"/>
      <c r="W134" s="245"/>
      <c r="X134" s="245"/>
      <c r="Y134" s="245"/>
      <c r="Z134" s="245"/>
      <c r="AA134" s="245"/>
      <c r="AB134" s="245"/>
      <c r="AC134" s="245"/>
      <c r="AD134" s="245"/>
      <c r="AE134" s="245"/>
      <c r="AF134" s="245"/>
      <c r="AG134" s="245"/>
      <c r="AH134" s="245"/>
      <c r="AI134" s="245"/>
      <c r="AJ134" s="245"/>
      <c r="AK134" s="245"/>
      <c r="AL134" s="245"/>
      <c r="AM134" s="245"/>
      <c r="AN134" s="245"/>
      <c r="AO134" s="245"/>
      <c r="AP134" s="245"/>
      <c r="AQ134" s="245"/>
      <c r="AR134" s="245"/>
      <c r="AS134" s="245"/>
      <c r="AT134" s="245"/>
    </row>
    <row r="135" ht="12.75" customHeight="1">
      <c r="A135" s="245"/>
      <c r="B135" s="245"/>
      <c r="C135" s="245"/>
      <c r="D135" s="245"/>
      <c r="E135" s="245"/>
      <c r="F135" s="245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45"/>
      <c r="X135" s="245"/>
      <c r="Y135" s="245"/>
      <c r="Z135" s="245"/>
      <c r="AA135" s="245"/>
      <c r="AB135" s="245"/>
      <c r="AC135" s="245"/>
      <c r="AD135" s="245"/>
      <c r="AE135" s="245"/>
      <c r="AF135" s="245"/>
      <c r="AG135" s="245"/>
      <c r="AH135" s="245"/>
      <c r="AI135" s="245"/>
      <c r="AJ135" s="245"/>
      <c r="AK135" s="245"/>
      <c r="AL135" s="245"/>
      <c r="AM135" s="245"/>
      <c r="AN135" s="245"/>
      <c r="AO135" s="245"/>
      <c r="AP135" s="245"/>
      <c r="AQ135" s="245"/>
      <c r="AR135" s="245"/>
      <c r="AS135" s="245"/>
      <c r="AT135" s="245"/>
    </row>
    <row r="136" ht="12.75" customHeight="1">
      <c r="A136" s="245"/>
      <c r="B136" s="245"/>
      <c r="C136" s="245"/>
      <c r="D136" s="245"/>
      <c r="E136" s="245"/>
      <c r="F136" s="245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45"/>
      <c r="X136" s="245"/>
      <c r="Y136" s="245"/>
      <c r="Z136" s="245"/>
      <c r="AA136" s="245"/>
      <c r="AB136" s="245"/>
      <c r="AC136" s="245"/>
      <c r="AD136" s="245"/>
      <c r="AE136" s="245"/>
      <c r="AF136" s="245"/>
      <c r="AG136" s="245"/>
      <c r="AH136" s="245"/>
      <c r="AI136" s="245"/>
      <c r="AJ136" s="245"/>
      <c r="AK136" s="245"/>
      <c r="AL136" s="245"/>
      <c r="AM136" s="245"/>
      <c r="AN136" s="245"/>
      <c r="AO136" s="245"/>
      <c r="AP136" s="245"/>
      <c r="AQ136" s="245"/>
      <c r="AR136" s="245"/>
      <c r="AS136" s="245"/>
      <c r="AT136" s="245"/>
    </row>
    <row r="137" ht="12.75" customHeight="1">
      <c r="A137" s="245"/>
      <c r="B137" s="245"/>
      <c r="C137" s="245"/>
      <c r="D137" s="245"/>
      <c r="E137" s="245"/>
      <c r="F137" s="245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45"/>
      <c r="X137" s="245"/>
      <c r="Y137" s="245"/>
      <c r="Z137" s="245"/>
      <c r="AA137" s="245"/>
      <c r="AB137" s="245"/>
      <c r="AC137" s="245"/>
      <c r="AD137" s="245"/>
      <c r="AE137" s="245"/>
      <c r="AF137" s="245"/>
      <c r="AG137" s="245"/>
      <c r="AH137" s="245"/>
      <c r="AI137" s="245"/>
      <c r="AJ137" s="245"/>
      <c r="AK137" s="245"/>
      <c r="AL137" s="245"/>
      <c r="AM137" s="245"/>
      <c r="AN137" s="245"/>
      <c r="AO137" s="245"/>
      <c r="AP137" s="245"/>
      <c r="AQ137" s="245"/>
      <c r="AR137" s="245"/>
      <c r="AS137" s="245"/>
      <c r="AT137" s="245"/>
    </row>
    <row r="138" ht="12.75" customHeight="1">
      <c r="A138" s="245"/>
      <c r="B138" s="245"/>
      <c r="C138" s="245"/>
      <c r="D138" s="245"/>
      <c r="E138" s="245"/>
      <c r="F138" s="245"/>
      <c r="G138" s="245"/>
      <c r="H138" s="245"/>
      <c r="I138" s="245"/>
      <c r="J138" s="245"/>
      <c r="K138" s="245"/>
      <c r="L138" s="245"/>
      <c r="M138" s="245"/>
      <c r="N138" s="245"/>
      <c r="O138" s="245"/>
      <c r="P138" s="245"/>
      <c r="Q138" s="245"/>
      <c r="R138" s="245"/>
      <c r="S138" s="245"/>
      <c r="T138" s="245"/>
      <c r="U138" s="245"/>
      <c r="V138" s="245"/>
      <c r="W138" s="245"/>
      <c r="X138" s="245"/>
      <c r="Y138" s="245"/>
      <c r="Z138" s="245"/>
      <c r="AA138" s="245"/>
      <c r="AB138" s="245"/>
      <c r="AC138" s="245"/>
      <c r="AD138" s="245"/>
      <c r="AE138" s="245"/>
      <c r="AF138" s="245"/>
      <c r="AG138" s="245"/>
      <c r="AH138" s="245"/>
      <c r="AI138" s="245"/>
      <c r="AJ138" s="245"/>
      <c r="AK138" s="245"/>
      <c r="AL138" s="245"/>
      <c r="AM138" s="245"/>
      <c r="AN138" s="245"/>
      <c r="AO138" s="245"/>
      <c r="AP138" s="245"/>
      <c r="AQ138" s="245"/>
      <c r="AR138" s="245"/>
      <c r="AS138" s="245"/>
      <c r="AT138" s="245"/>
    </row>
    <row r="139" ht="12.75" customHeight="1">
      <c r="A139" s="245"/>
      <c r="B139" s="245"/>
      <c r="C139" s="245"/>
      <c r="D139" s="245"/>
      <c r="E139" s="245"/>
      <c r="F139" s="245"/>
      <c r="G139" s="245"/>
      <c r="H139" s="245"/>
      <c r="I139" s="245"/>
      <c r="J139" s="245"/>
      <c r="K139" s="245"/>
      <c r="L139" s="245"/>
      <c r="M139" s="245"/>
      <c r="N139" s="245"/>
      <c r="O139" s="245"/>
      <c r="P139" s="245"/>
      <c r="Q139" s="245"/>
      <c r="R139" s="245"/>
      <c r="S139" s="245"/>
      <c r="T139" s="245"/>
      <c r="U139" s="245"/>
      <c r="V139" s="245"/>
      <c r="W139" s="245"/>
      <c r="X139" s="245"/>
      <c r="Y139" s="245"/>
      <c r="Z139" s="245"/>
      <c r="AA139" s="245"/>
      <c r="AB139" s="245"/>
      <c r="AC139" s="245"/>
      <c r="AD139" s="245"/>
      <c r="AE139" s="245"/>
      <c r="AF139" s="245"/>
      <c r="AG139" s="245"/>
      <c r="AH139" s="245"/>
      <c r="AI139" s="245"/>
      <c r="AJ139" s="245"/>
      <c r="AK139" s="245"/>
      <c r="AL139" s="245"/>
      <c r="AM139" s="245"/>
      <c r="AN139" s="245"/>
      <c r="AO139" s="245"/>
      <c r="AP139" s="245"/>
      <c r="AQ139" s="245"/>
      <c r="AR139" s="245"/>
      <c r="AS139" s="245"/>
      <c r="AT139" s="245"/>
    </row>
    <row r="140" ht="12.75" customHeight="1">
      <c r="A140" s="245"/>
      <c r="B140" s="245"/>
      <c r="C140" s="245"/>
      <c r="D140" s="245"/>
      <c r="E140" s="245"/>
      <c r="F140" s="245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45"/>
      <c r="X140" s="245"/>
      <c r="Y140" s="245"/>
      <c r="Z140" s="245"/>
      <c r="AA140" s="245"/>
      <c r="AB140" s="245"/>
      <c r="AC140" s="245"/>
      <c r="AD140" s="245"/>
      <c r="AE140" s="245"/>
      <c r="AF140" s="245"/>
      <c r="AG140" s="245"/>
      <c r="AH140" s="245"/>
      <c r="AI140" s="245"/>
      <c r="AJ140" s="245"/>
      <c r="AK140" s="245"/>
      <c r="AL140" s="245"/>
      <c r="AM140" s="245"/>
      <c r="AN140" s="245"/>
      <c r="AO140" s="245"/>
      <c r="AP140" s="245"/>
      <c r="AQ140" s="245"/>
      <c r="AR140" s="245"/>
      <c r="AS140" s="245"/>
      <c r="AT140" s="245"/>
    </row>
    <row r="141" ht="12.75" customHeight="1">
      <c r="A141" s="245"/>
      <c r="B141" s="245"/>
      <c r="C141" s="245"/>
      <c r="D141" s="245"/>
      <c r="E141" s="245"/>
      <c r="F141" s="245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45"/>
      <c r="X141" s="245"/>
      <c r="Y141" s="245"/>
      <c r="Z141" s="245"/>
      <c r="AA141" s="245"/>
      <c r="AB141" s="245"/>
      <c r="AC141" s="245"/>
      <c r="AD141" s="245"/>
      <c r="AE141" s="245"/>
      <c r="AF141" s="245"/>
      <c r="AG141" s="245"/>
      <c r="AH141" s="245"/>
      <c r="AI141" s="245"/>
      <c r="AJ141" s="245"/>
      <c r="AK141" s="245"/>
      <c r="AL141" s="245"/>
      <c r="AM141" s="245"/>
      <c r="AN141" s="245"/>
      <c r="AO141" s="245"/>
      <c r="AP141" s="245"/>
      <c r="AQ141" s="245"/>
      <c r="AR141" s="245"/>
      <c r="AS141" s="245"/>
      <c r="AT141" s="245"/>
    </row>
    <row r="142" ht="12.75" customHeight="1">
      <c r="A142" s="245"/>
      <c r="B142" s="245"/>
      <c r="C142" s="245"/>
      <c r="D142" s="245"/>
      <c r="E142" s="245"/>
      <c r="F142" s="245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45"/>
      <c r="X142" s="245"/>
      <c r="Y142" s="245"/>
      <c r="Z142" s="245"/>
      <c r="AA142" s="245"/>
      <c r="AB142" s="245"/>
      <c r="AC142" s="245"/>
      <c r="AD142" s="245"/>
      <c r="AE142" s="245"/>
      <c r="AF142" s="245"/>
      <c r="AG142" s="245"/>
      <c r="AH142" s="245"/>
      <c r="AI142" s="245"/>
      <c r="AJ142" s="245"/>
      <c r="AK142" s="245"/>
      <c r="AL142" s="245"/>
      <c r="AM142" s="245"/>
      <c r="AN142" s="245"/>
      <c r="AO142" s="245"/>
      <c r="AP142" s="245"/>
      <c r="AQ142" s="245"/>
      <c r="AR142" s="245"/>
      <c r="AS142" s="245"/>
      <c r="AT142" s="245"/>
    </row>
    <row r="143" ht="12.75" customHeight="1">
      <c r="A143" s="245"/>
      <c r="B143" s="245"/>
      <c r="C143" s="245"/>
      <c r="D143" s="245"/>
      <c r="E143" s="245"/>
      <c r="F143" s="245"/>
      <c r="G143" s="245"/>
      <c r="H143" s="245"/>
      <c r="I143" s="245"/>
      <c r="J143" s="245"/>
      <c r="K143" s="245"/>
      <c r="L143" s="245"/>
      <c r="M143" s="245"/>
      <c r="N143" s="245"/>
      <c r="O143" s="245"/>
      <c r="P143" s="245"/>
      <c r="Q143" s="245"/>
      <c r="R143" s="245"/>
      <c r="S143" s="245"/>
      <c r="T143" s="245"/>
      <c r="U143" s="245"/>
      <c r="V143" s="245"/>
      <c r="W143" s="245"/>
      <c r="X143" s="245"/>
      <c r="Y143" s="245"/>
      <c r="Z143" s="245"/>
      <c r="AA143" s="245"/>
      <c r="AB143" s="245"/>
      <c r="AC143" s="245"/>
      <c r="AD143" s="245"/>
      <c r="AE143" s="245"/>
      <c r="AF143" s="245"/>
      <c r="AG143" s="245"/>
      <c r="AH143" s="245"/>
      <c r="AI143" s="245"/>
      <c r="AJ143" s="245"/>
      <c r="AK143" s="245"/>
      <c r="AL143" s="245"/>
      <c r="AM143" s="245"/>
      <c r="AN143" s="245"/>
      <c r="AO143" s="245"/>
      <c r="AP143" s="245"/>
      <c r="AQ143" s="245"/>
      <c r="AR143" s="245"/>
      <c r="AS143" s="245"/>
      <c r="AT143" s="245"/>
    </row>
    <row r="144" ht="12.75" customHeight="1">
      <c r="A144" s="245"/>
      <c r="B144" s="245"/>
      <c r="C144" s="245"/>
      <c r="D144" s="245"/>
      <c r="E144" s="245"/>
      <c r="F144" s="245"/>
      <c r="G144" s="245"/>
      <c r="H144" s="245"/>
      <c r="I144" s="245"/>
      <c r="J144" s="245"/>
      <c r="K144" s="245"/>
      <c r="L144" s="245"/>
      <c r="M144" s="245"/>
      <c r="N144" s="245"/>
      <c r="O144" s="245"/>
      <c r="P144" s="245"/>
      <c r="Q144" s="245"/>
      <c r="R144" s="245"/>
      <c r="S144" s="245"/>
      <c r="T144" s="245"/>
      <c r="U144" s="245"/>
      <c r="V144" s="245"/>
      <c r="W144" s="245"/>
      <c r="X144" s="245"/>
      <c r="Y144" s="245"/>
      <c r="Z144" s="245"/>
      <c r="AA144" s="245"/>
      <c r="AB144" s="245"/>
      <c r="AC144" s="245"/>
      <c r="AD144" s="245"/>
      <c r="AE144" s="245"/>
      <c r="AF144" s="245"/>
      <c r="AG144" s="245"/>
      <c r="AH144" s="245"/>
      <c r="AI144" s="245"/>
      <c r="AJ144" s="245"/>
      <c r="AK144" s="245"/>
      <c r="AL144" s="245"/>
      <c r="AM144" s="245"/>
      <c r="AN144" s="245"/>
      <c r="AO144" s="245"/>
      <c r="AP144" s="245"/>
      <c r="AQ144" s="245"/>
      <c r="AR144" s="245"/>
      <c r="AS144" s="245"/>
      <c r="AT144" s="245"/>
    </row>
    <row r="145" ht="12.75" customHeight="1">
      <c r="A145" s="245"/>
      <c r="B145" s="245"/>
      <c r="C145" s="245"/>
      <c r="D145" s="245"/>
      <c r="E145" s="245"/>
      <c r="F145" s="245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45"/>
      <c r="X145" s="245"/>
      <c r="Y145" s="245"/>
      <c r="Z145" s="245"/>
      <c r="AA145" s="245"/>
      <c r="AB145" s="245"/>
      <c r="AC145" s="245"/>
      <c r="AD145" s="245"/>
      <c r="AE145" s="245"/>
      <c r="AF145" s="245"/>
      <c r="AG145" s="245"/>
      <c r="AH145" s="245"/>
      <c r="AI145" s="245"/>
      <c r="AJ145" s="245"/>
      <c r="AK145" s="245"/>
      <c r="AL145" s="245"/>
      <c r="AM145" s="245"/>
      <c r="AN145" s="245"/>
      <c r="AO145" s="245"/>
      <c r="AP145" s="245"/>
      <c r="AQ145" s="245"/>
      <c r="AR145" s="245"/>
      <c r="AS145" s="245"/>
      <c r="AT145" s="245"/>
    </row>
    <row r="146" ht="12.75" customHeight="1">
      <c r="A146" s="245"/>
      <c r="B146" s="245"/>
      <c r="C146" s="245"/>
      <c r="D146" s="245"/>
      <c r="E146" s="245"/>
      <c r="F146" s="245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45"/>
      <c r="X146" s="245"/>
      <c r="Y146" s="245"/>
      <c r="Z146" s="245"/>
      <c r="AA146" s="245"/>
      <c r="AB146" s="245"/>
      <c r="AC146" s="245"/>
      <c r="AD146" s="245"/>
      <c r="AE146" s="245"/>
      <c r="AF146" s="245"/>
      <c r="AG146" s="245"/>
      <c r="AH146" s="245"/>
      <c r="AI146" s="245"/>
      <c r="AJ146" s="245"/>
      <c r="AK146" s="245"/>
      <c r="AL146" s="245"/>
      <c r="AM146" s="245"/>
      <c r="AN146" s="245"/>
      <c r="AO146" s="245"/>
      <c r="AP146" s="245"/>
      <c r="AQ146" s="245"/>
      <c r="AR146" s="245"/>
      <c r="AS146" s="245"/>
      <c r="AT146" s="245"/>
    </row>
    <row r="147" ht="12.75" customHeight="1">
      <c r="A147" s="245"/>
      <c r="B147" s="245"/>
      <c r="C147" s="245"/>
      <c r="D147" s="245"/>
      <c r="E147" s="245"/>
      <c r="F147" s="245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45"/>
      <c r="X147" s="245"/>
      <c r="Y147" s="245"/>
      <c r="Z147" s="245"/>
      <c r="AA147" s="245"/>
      <c r="AB147" s="245"/>
      <c r="AC147" s="245"/>
      <c r="AD147" s="245"/>
      <c r="AE147" s="245"/>
      <c r="AF147" s="245"/>
      <c r="AG147" s="245"/>
      <c r="AH147" s="245"/>
      <c r="AI147" s="245"/>
      <c r="AJ147" s="245"/>
      <c r="AK147" s="245"/>
      <c r="AL147" s="245"/>
      <c r="AM147" s="245"/>
      <c r="AN147" s="245"/>
      <c r="AO147" s="245"/>
      <c r="AP147" s="245"/>
      <c r="AQ147" s="245"/>
      <c r="AR147" s="245"/>
      <c r="AS147" s="245"/>
      <c r="AT147" s="245"/>
    </row>
    <row r="148" ht="12.75" customHeight="1">
      <c r="A148" s="245"/>
      <c r="B148" s="245"/>
      <c r="C148" s="245"/>
      <c r="D148" s="245"/>
      <c r="E148" s="245"/>
      <c r="F148" s="245"/>
      <c r="G148" s="245"/>
      <c r="H148" s="245"/>
      <c r="I148" s="245"/>
      <c r="J148" s="245"/>
      <c r="K148" s="245"/>
      <c r="L148" s="245"/>
      <c r="M148" s="245"/>
      <c r="N148" s="245"/>
      <c r="O148" s="245"/>
      <c r="P148" s="245"/>
      <c r="Q148" s="245"/>
      <c r="R148" s="245"/>
      <c r="S148" s="245"/>
      <c r="T148" s="245"/>
      <c r="U148" s="245"/>
      <c r="V148" s="245"/>
      <c r="W148" s="245"/>
      <c r="X148" s="245"/>
      <c r="Y148" s="245"/>
      <c r="Z148" s="245"/>
      <c r="AA148" s="245"/>
      <c r="AB148" s="245"/>
      <c r="AC148" s="245"/>
      <c r="AD148" s="245"/>
      <c r="AE148" s="245"/>
      <c r="AF148" s="245"/>
      <c r="AG148" s="245"/>
      <c r="AH148" s="245"/>
      <c r="AI148" s="245"/>
      <c r="AJ148" s="245"/>
      <c r="AK148" s="245"/>
      <c r="AL148" s="245"/>
      <c r="AM148" s="245"/>
      <c r="AN148" s="245"/>
      <c r="AO148" s="245"/>
      <c r="AP148" s="245"/>
      <c r="AQ148" s="245"/>
      <c r="AR148" s="245"/>
      <c r="AS148" s="245"/>
      <c r="AT148" s="245"/>
    </row>
    <row r="149" ht="12.75" customHeight="1">
      <c r="A149" s="245"/>
      <c r="B149" s="245"/>
      <c r="C149" s="245"/>
      <c r="D149" s="245"/>
      <c r="E149" s="245"/>
      <c r="F149" s="245"/>
      <c r="G149" s="245"/>
      <c r="H149" s="245"/>
      <c r="I149" s="245"/>
      <c r="J149" s="245"/>
      <c r="K149" s="245"/>
      <c r="L149" s="245"/>
      <c r="M149" s="245"/>
      <c r="N149" s="245"/>
      <c r="O149" s="245"/>
      <c r="P149" s="245"/>
      <c r="Q149" s="245"/>
      <c r="R149" s="245"/>
      <c r="S149" s="245"/>
      <c r="T149" s="245"/>
      <c r="U149" s="245"/>
      <c r="V149" s="245"/>
      <c r="W149" s="245"/>
      <c r="X149" s="245"/>
      <c r="Y149" s="245"/>
      <c r="Z149" s="245"/>
      <c r="AA149" s="245"/>
      <c r="AB149" s="245"/>
      <c r="AC149" s="245"/>
      <c r="AD149" s="245"/>
      <c r="AE149" s="245"/>
      <c r="AF149" s="245"/>
      <c r="AG149" s="245"/>
      <c r="AH149" s="245"/>
      <c r="AI149" s="245"/>
      <c r="AJ149" s="245"/>
      <c r="AK149" s="245"/>
      <c r="AL149" s="245"/>
      <c r="AM149" s="245"/>
      <c r="AN149" s="245"/>
      <c r="AO149" s="245"/>
      <c r="AP149" s="245"/>
      <c r="AQ149" s="245"/>
      <c r="AR149" s="245"/>
      <c r="AS149" s="245"/>
      <c r="AT149" s="245"/>
    </row>
    <row r="150" ht="12.75" customHeight="1">
      <c r="A150" s="245"/>
      <c r="B150" s="245"/>
      <c r="C150" s="245"/>
      <c r="D150" s="245"/>
      <c r="E150" s="245"/>
      <c r="F150" s="245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45"/>
      <c r="X150" s="245"/>
      <c r="Y150" s="245"/>
      <c r="Z150" s="245"/>
      <c r="AA150" s="245"/>
      <c r="AB150" s="245"/>
      <c r="AC150" s="245"/>
      <c r="AD150" s="245"/>
      <c r="AE150" s="245"/>
      <c r="AF150" s="245"/>
      <c r="AG150" s="245"/>
      <c r="AH150" s="245"/>
      <c r="AI150" s="245"/>
      <c r="AJ150" s="245"/>
      <c r="AK150" s="245"/>
      <c r="AL150" s="245"/>
      <c r="AM150" s="245"/>
      <c r="AN150" s="245"/>
      <c r="AO150" s="245"/>
      <c r="AP150" s="245"/>
      <c r="AQ150" s="245"/>
      <c r="AR150" s="245"/>
      <c r="AS150" s="245"/>
      <c r="AT150" s="245"/>
    </row>
    <row r="151" ht="12.75" customHeight="1">
      <c r="A151" s="245"/>
      <c r="B151" s="245"/>
      <c r="C151" s="245"/>
      <c r="D151" s="245"/>
      <c r="E151" s="245"/>
      <c r="F151" s="245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45"/>
      <c r="X151" s="245"/>
      <c r="Y151" s="245"/>
      <c r="Z151" s="245"/>
      <c r="AA151" s="245"/>
      <c r="AB151" s="245"/>
      <c r="AC151" s="245"/>
      <c r="AD151" s="245"/>
      <c r="AE151" s="245"/>
      <c r="AF151" s="245"/>
      <c r="AG151" s="245"/>
      <c r="AH151" s="245"/>
      <c r="AI151" s="245"/>
      <c r="AJ151" s="245"/>
      <c r="AK151" s="245"/>
      <c r="AL151" s="245"/>
      <c r="AM151" s="245"/>
      <c r="AN151" s="245"/>
      <c r="AO151" s="245"/>
      <c r="AP151" s="245"/>
      <c r="AQ151" s="245"/>
      <c r="AR151" s="245"/>
      <c r="AS151" s="245"/>
      <c r="AT151" s="245"/>
    </row>
    <row r="152" ht="12.75" customHeight="1">
      <c r="A152" s="245"/>
      <c r="B152" s="245"/>
      <c r="C152" s="245"/>
      <c r="D152" s="245"/>
      <c r="E152" s="245"/>
      <c r="F152" s="245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45"/>
      <c r="X152" s="245"/>
      <c r="Y152" s="245"/>
      <c r="Z152" s="245"/>
      <c r="AA152" s="245"/>
      <c r="AB152" s="245"/>
      <c r="AC152" s="245"/>
      <c r="AD152" s="245"/>
      <c r="AE152" s="245"/>
      <c r="AF152" s="245"/>
      <c r="AG152" s="245"/>
      <c r="AH152" s="245"/>
      <c r="AI152" s="245"/>
      <c r="AJ152" s="245"/>
      <c r="AK152" s="245"/>
      <c r="AL152" s="245"/>
      <c r="AM152" s="245"/>
      <c r="AN152" s="245"/>
      <c r="AO152" s="245"/>
      <c r="AP152" s="245"/>
      <c r="AQ152" s="245"/>
      <c r="AR152" s="245"/>
      <c r="AS152" s="245"/>
      <c r="AT152" s="245"/>
    </row>
    <row r="153" ht="12.75" customHeight="1">
      <c r="A153" s="245"/>
      <c r="B153" s="245"/>
      <c r="C153" s="245"/>
      <c r="D153" s="245"/>
      <c r="E153" s="245"/>
      <c r="F153" s="245"/>
      <c r="G153" s="245"/>
      <c r="H153" s="245"/>
      <c r="I153" s="245"/>
      <c r="J153" s="245"/>
      <c r="K153" s="245"/>
      <c r="L153" s="245"/>
      <c r="M153" s="245"/>
      <c r="N153" s="245"/>
      <c r="O153" s="245"/>
      <c r="P153" s="245"/>
      <c r="Q153" s="245"/>
      <c r="R153" s="245"/>
      <c r="S153" s="245"/>
      <c r="T153" s="245"/>
      <c r="U153" s="245"/>
      <c r="V153" s="245"/>
      <c r="W153" s="245"/>
      <c r="X153" s="245"/>
      <c r="Y153" s="245"/>
      <c r="Z153" s="245"/>
      <c r="AA153" s="245"/>
      <c r="AB153" s="245"/>
      <c r="AC153" s="245"/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  <c r="AS153" s="245"/>
      <c r="AT153" s="245"/>
    </row>
    <row r="154" ht="12.75" customHeight="1">
      <c r="A154" s="245"/>
      <c r="B154" s="245"/>
      <c r="C154" s="245"/>
      <c r="D154" s="245"/>
      <c r="E154" s="245"/>
      <c r="F154" s="245"/>
      <c r="G154" s="245"/>
      <c r="H154" s="245"/>
      <c r="I154" s="245"/>
      <c r="J154" s="245"/>
      <c r="K154" s="245"/>
      <c r="L154" s="245"/>
      <c r="M154" s="245"/>
      <c r="N154" s="245"/>
      <c r="O154" s="245"/>
      <c r="P154" s="245"/>
      <c r="Q154" s="245"/>
      <c r="R154" s="245"/>
      <c r="S154" s="245"/>
      <c r="T154" s="245"/>
      <c r="U154" s="245"/>
      <c r="V154" s="245"/>
      <c r="W154" s="245"/>
      <c r="X154" s="245"/>
      <c r="Y154" s="245"/>
      <c r="Z154" s="245"/>
      <c r="AA154" s="245"/>
      <c r="AB154" s="245"/>
      <c r="AC154" s="245"/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</row>
    <row r="155" ht="12.75" customHeight="1">
      <c r="A155" s="245"/>
      <c r="B155" s="245"/>
      <c r="C155" s="245"/>
      <c r="D155" s="245"/>
      <c r="E155" s="245"/>
      <c r="F155" s="245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45"/>
      <c r="X155" s="245"/>
      <c r="Y155" s="245"/>
      <c r="Z155" s="245"/>
      <c r="AA155" s="245"/>
      <c r="AB155" s="245"/>
      <c r="AC155" s="245"/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</row>
    <row r="156" ht="12.75" customHeight="1">
      <c r="A156" s="245"/>
      <c r="B156" s="245"/>
      <c r="C156" s="245"/>
      <c r="D156" s="245"/>
      <c r="E156" s="245"/>
      <c r="F156" s="245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45"/>
      <c r="X156" s="245"/>
      <c r="Y156" s="245"/>
      <c r="Z156" s="245"/>
      <c r="AA156" s="245"/>
      <c r="AB156" s="245"/>
      <c r="AC156" s="245"/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</row>
    <row r="157" ht="12.75" customHeight="1">
      <c r="A157" s="245"/>
      <c r="B157" s="245"/>
      <c r="C157" s="245"/>
      <c r="D157" s="245"/>
      <c r="E157" s="245"/>
      <c r="F157" s="245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45"/>
      <c r="X157" s="245"/>
      <c r="Y157" s="245"/>
      <c r="Z157" s="245"/>
      <c r="AA157" s="245"/>
      <c r="AB157" s="245"/>
      <c r="AC157" s="245"/>
      <c r="AD157" s="245"/>
      <c r="AE157" s="245"/>
      <c r="AF157" s="245"/>
      <c r="AG157" s="245"/>
      <c r="AH157" s="245"/>
      <c r="AI157" s="245"/>
      <c r="AJ157" s="245"/>
      <c r="AK157" s="245"/>
      <c r="AL157" s="245"/>
      <c r="AM157" s="245"/>
      <c r="AN157" s="245"/>
      <c r="AO157" s="245"/>
      <c r="AP157" s="245"/>
      <c r="AQ157" s="245"/>
      <c r="AR157" s="245"/>
      <c r="AS157" s="245"/>
      <c r="AT157" s="245"/>
    </row>
    <row r="158" ht="12.75" customHeight="1">
      <c r="A158" s="245"/>
      <c r="B158" s="245"/>
      <c r="C158" s="245"/>
      <c r="D158" s="245"/>
      <c r="E158" s="245"/>
      <c r="F158" s="245"/>
      <c r="G158" s="245"/>
      <c r="H158" s="245"/>
      <c r="I158" s="245"/>
      <c r="J158" s="245"/>
      <c r="K158" s="245"/>
      <c r="L158" s="245"/>
      <c r="M158" s="245"/>
      <c r="N158" s="245"/>
      <c r="O158" s="245"/>
      <c r="P158" s="245"/>
      <c r="Q158" s="245"/>
      <c r="R158" s="245"/>
      <c r="S158" s="245"/>
      <c r="T158" s="245"/>
      <c r="U158" s="245"/>
      <c r="V158" s="245"/>
      <c r="W158" s="245"/>
      <c r="X158" s="245"/>
      <c r="Y158" s="245"/>
      <c r="Z158" s="245"/>
      <c r="AA158" s="245"/>
      <c r="AB158" s="245"/>
      <c r="AC158" s="245"/>
      <c r="AD158" s="245"/>
      <c r="AE158" s="245"/>
      <c r="AF158" s="245"/>
      <c r="AG158" s="245"/>
      <c r="AH158" s="245"/>
      <c r="AI158" s="245"/>
      <c r="AJ158" s="245"/>
      <c r="AK158" s="245"/>
      <c r="AL158" s="245"/>
      <c r="AM158" s="245"/>
      <c r="AN158" s="245"/>
      <c r="AO158" s="245"/>
      <c r="AP158" s="245"/>
      <c r="AQ158" s="245"/>
      <c r="AR158" s="245"/>
      <c r="AS158" s="245"/>
      <c r="AT158" s="245"/>
    </row>
    <row r="159" ht="12.75" customHeight="1">
      <c r="A159" s="245"/>
      <c r="B159" s="245"/>
      <c r="C159" s="245"/>
      <c r="D159" s="245"/>
      <c r="E159" s="245"/>
      <c r="F159" s="245"/>
      <c r="G159" s="245"/>
      <c r="H159" s="245"/>
      <c r="I159" s="245"/>
      <c r="J159" s="245"/>
      <c r="K159" s="245"/>
      <c r="L159" s="245"/>
      <c r="M159" s="245"/>
      <c r="N159" s="245"/>
      <c r="O159" s="245"/>
      <c r="P159" s="245"/>
      <c r="Q159" s="245"/>
      <c r="R159" s="245"/>
      <c r="S159" s="245"/>
      <c r="T159" s="245"/>
      <c r="U159" s="245"/>
      <c r="V159" s="245"/>
      <c r="W159" s="245"/>
      <c r="X159" s="245"/>
      <c r="Y159" s="245"/>
      <c r="Z159" s="245"/>
      <c r="AA159" s="245"/>
      <c r="AB159" s="245"/>
      <c r="AC159" s="245"/>
      <c r="AD159" s="245"/>
      <c r="AE159" s="245"/>
      <c r="AF159" s="245"/>
      <c r="AG159" s="245"/>
      <c r="AH159" s="245"/>
      <c r="AI159" s="245"/>
      <c r="AJ159" s="245"/>
      <c r="AK159" s="245"/>
      <c r="AL159" s="245"/>
      <c r="AM159" s="245"/>
      <c r="AN159" s="245"/>
      <c r="AO159" s="245"/>
      <c r="AP159" s="245"/>
      <c r="AQ159" s="245"/>
      <c r="AR159" s="245"/>
      <c r="AS159" s="245"/>
      <c r="AT159" s="245"/>
    </row>
    <row r="160" ht="12.75" customHeight="1">
      <c r="A160" s="245"/>
      <c r="B160" s="245"/>
      <c r="C160" s="245"/>
      <c r="D160" s="245"/>
      <c r="E160" s="245"/>
      <c r="F160" s="245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45"/>
      <c r="X160" s="245"/>
      <c r="Y160" s="245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  <c r="AL160" s="245"/>
      <c r="AM160" s="245"/>
      <c r="AN160" s="245"/>
      <c r="AO160" s="245"/>
      <c r="AP160" s="245"/>
      <c r="AQ160" s="245"/>
      <c r="AR160" s="245"/>
      <c r="AS160" s="245"/>
      <c r="AT160" s="245"/>
    </row>
    <row r="161" ht="12.75" customHeight="1">
      <c r="A161" s="245"/>
      <c r="B161" s="245"/>
      <c r="C161" s="245"/>
      <c r="D161" s="245"/>
      <c r="E161" s="245"/>
      <c r="F161" s="245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45"/>
      <c r="X161" s="245"/>
      <c r="Y161" s="245"/>
      <c r="Z161" s="245"/>
      <c r="AA161" s="245"/>
      <c r="AB161" s="245"/>
      <c r="AC161" s="245"/>
      <c r="AD161" s="245"/>
      <c r="AE161" s="245"/>
      <c r="AF161" s="245"/>
      <c r="AG161" s="245"/>
      <c r="AH161" s="245"/>
      <c r="AI161" s="245"/>
      <c r="AJ161" s="245"/>
      <c r="AK161" s="245"/>
      <c r="AL161" s="245"/>
      <c r="AM161" s="245"/>
      <c r="AN161" s="245"/>
      <c r="AO161" s="245"/>
      <c r="AP161" s="245"/>
      <c r="AQ161" s="245"/>
      <c r="AR161" s="245"/>
      <c r="AS161" s="245"/>
      <c r="AT161" s="245"/>
    </row>
    <row r="162" ht="12.75" customHeight="1">
      <c r="A162" s="245"/>
      <c r="B162" s="245"/>
      <c r="C162" s="245"/>
      <c r="D162" s="245"/>
      <c r="E162" s="245"/>
      <c r="F162" s="245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5"/>
      <c r="AL162" s="245"/>
      <c r="AM162" s="245"/>
      <c r="AN162" s="245"/>
      <c r="AO162" s="245"/>
      <c r="AP162" s="245"/>
      <c r="AQ162" s="245"/>
      <c r="AR162" s="245"/>
      <c r="AS162" s="245"/>
      <c r="AT162" s="245"/>
    </row>
    <row r="163" ht="12.75" customHeight="1">
      <c r="A163" s="245"/>
      <c r="B163" s="245"/>
      <c r="C163" s="245"/>
      <c r="D163" s="245"/>
      <c r="E163" s="245"/>
      <c r="F163" s="245"/>
      <c r="G163" s="245"/>
      <c r="H163" s="245"/>
      <c r="I163" s="245"/>
      <c r="J163" s="245"/>
      <c r="K163" s="245"/>
      <c r="L163" s="245"/>
      <c r="M163" s="245"/>
      <c r="N163" s="245"/>
      <c r="O163" s="245"/>
      <c r="P163" s="245"/>
      <c r="Q163" s="245"/>
      <c r="R163" s="245"/>
      <c r="S163" s="245"/>
      <c r="T163" s="245"/>
      <c r="U163" s="245"/>
      <c r="V163" s="245"/>
      <c r="W163" s="245"/>
      <c r="X163" s="245"/>
      <c r="Y163" s="245"/>
      <c r="Z163" s="245"/>
      <c r="AA163" s="245"/>
      <c r="AB163" s="245"/>
      <c r="AC163" s="245"/>
      <c r="AD163" s="245"/>
      <c r="AE163" s="245"/>
      <c r="AF163" s="245"/>
      <c r="AG163" s="245"/>
      <c r="AH163" s="245"/>
      <c r="AI163" s="245"/>
      <c r="AJ163" s="245"/>
      <c r="AK163" s="245"/>
      <c r="AL163" s="245"/>
      <c r="AM163" s="245"/>
      <c r="AN163" s="245"/>
      <c r="AO163" s="245"/>
      <c r="AP163" s="245"/>
      <c r="AQ163" s="245"/>
      <c r="AR163" s="245"/>
      <c r="AS163" s="245"/>
      <c r="AT163" s="245"/>
    </row>
    <row r="164" ht="12.75" customHeight="1">
      <c r="A164" s="245"/>
      <c r="B164" s="245"/>
      <c r="C164" s="245"/>
      <c r="D164" s="245"/>
      <c r="E164" s="245"/>
      <c r="F164" s="245"/>
      <c r="G164" s="245"/>
      <c r="H164" s="245"/>
      <c r="I164" s="245"/>
      <c r="J164" s="245"/>
      <c r="K164" s="245"/>
      <c r="L164" s="245"/>
      <c r="M164" s="245"/>
      <c r="N164" s="245"/>
      <c r="O164" s="245"/>
      <c r="P164" s="245"/>
      <c r="Q164" s="245"/>
      <c r="R164" s="245"/>
      <c r="S164" s="245"/>
      <c r="T164" s="245"/>
      <c r="U164" s="245"/>
      <c r="V164" s="245"/>
      <c r="W164" s="245"/>
      <c r="X164" s="245"/>
      <c r="Y164" s="245"/>
      <c r="Z164" s="245"/>
      <c r="AA164" s="245"/>
      <c r="AB164" s="245"/>
      <c r="AC164" s="245"/>
      <c r="AD164" s="245"/>
      <c r="AE164" s="245"/>
      <c r="AF164" s="245"/>
      <c r="AG164" s="245"/>
      <c r="AH164" s="245"/>
      <c r="AI164" s="245"/>
      <c r="AJ164" s="245"/>
      <c r="AK164" s="245"/>
      <c r="AL164" s="245"/>
      <c r="AM164" s="245"/>
      <c r="AN164" s="245"/>
      <c r="AO164" s="245"/>
      <c r="AP164" s="245"/>
      <c r="AQ164" s="245"/>
      <c r="AR164" s="245"/>
      <c r="AS164" s="245"/>
      <c r="AT164" s="245"/>
    </row>
    <row r="165" ht="12.75" customHeight="1">
      <c r="A165" s="245"/>
      <c r="B165" s="245"/>
      <c r="C165" s="245"/>
      <c r="D165" s="245"/>
      <c r="E165" s="245"/>
      <c r="F165" s="245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45"/>
      <c r="X165" s="245"/>
      <c r="Y165" s="245"/>
      <c r="Z165" s="245"/>
      <c r="AA165" s="245"/>
      <c r="AB165" s="245"/>
      <c r="AC165" s="245"/>
      <c r="AD165" s="245"/>
      <c r="AE165" s="245"/>
      <c r="AF165" s="245"/>
      <c r="AG165" s="245"/>
      <c r="AH165" s="245"/>
      <c r="AI165" s="245"/>
      <c r="AJ165" s="245"/>
      <c r="AK165" s="245"/>
      <c r="AL165" s="245"/>
      <c r="AM165" s="245"/>
      <c r="AN165" s="245"/>
      <c r="AO165" s="245"/>
      <c r="AP165" s="245"/>
      <c r="AQ165" s="245"/>
      <c r="AR165" s="245"/>
      <c r="AS165" s="245"/>
      <c r="AT165" s="245"/>
    </row>
    <row r="166" ht="12.75" customHeight="1">
      <c r="A166" s="245"/>
      <c r="B166" s="245"/>
      <c r="C166" s="245"/>
      <c r="D166" s="245"/>
      <c r="E166" s="245"/>
      <c r="F166" s="245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45"/>
      <c r="X166" s="245"/>
      <c r="Y166" s="245"/>
      <c r="Z166" s="245"/>
      <c r="AA166" s="245"/>
      <c r="AB166" s="245"/>
      <c r="AC166" s="245"/>
      <c r="AD166" s="245"/>
      <c r="AE166" s="245"/>
      <c r="AF166" s="245"/>
      <c r="AG166" s="245"/>
      <c r="AH166" s="245"/>
      <c r="AI166" s="245"/>
      <c r="AJ166" s="245"/>
      <c r="AK166" s="245"/>
      <c r="AL166" s="245"/>
      <c r="AM166" s="245"/>
      <c r="AN166" s="245"/>
      <c r="AO166" s="245"/>
      <c r="AP166" s="245"/>
      <c r="AQ166" s="245"/>
      <c r="AR166" s="245"/>
      <c r="AS166" s="245"/>
      <c r="AT166" s="245"/>
    </row>
    <row r="167" ht="12.75" customHeight="1">
      <c r="A167" s="245"/>
      <c r="B167" s="245"/>
      <c r="C167" s="245"/>
      <c r="D167" s="245"/>
      <c r="E167" s="245"/>
      <c r="F167" s="245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45"/>
      <c r="X167" s="245"/>
      <c r="Y167" s="245"/>
      <c r="Z167" s="245"/>
      <c r="AA167" s="245"/>
      <c r="AB167" s="245"/>
      <c r="AC167" s="245"/>
      <c r="AD167" s="245"/>
      <c r="AE167" s="245"/>
      <c r="AF167" s="245"/>
      <c r="AG167" s="245"/>
      <c r="AH167" s="245"/>
      <c r="AI167" s="245"/>
      <c r="AJ167" s="245"/>
      <c r="AK167" s="245"/>
      <c r="AL167" s="245"/>
      <c r="AM167" s="245"/>
      <c r="AN167" s="245"/>
      <c r="AO167" s="245"/>
      <c r="AP167" s="245"/>
      <c r="AQ167" s="245"/>
      <c r="AR167" s="245"/>
      <c r="AS167" s="245"/>
      <c r="AT167" s="245"/>
    </row>
    <row r="168" ht="12.75" customHeight="1">
      <c r="A168" s="245"/>
      <c r="B168" s="245"/>
      <c r="C168" s="245"/>
      <c r="D168" s="245"/>
      <c r="E168" s="245"/>
      <c r="F168" s="245"/>
      <c r="G168" s="245"/>
      <c r="H168" s="245"/>
      <c r="I168" s="245"/>
      <c r="J168" s="245"/>
      <c r="K168" s="245"/>
      <c r="L168" s="245"/>
      <c r="M168" s="245"/>
      <c r="N168" s="245"/>
      <c r="O168" s="245"/>
      <c r="P168" s="245"/>
      <c r="Q168" s="245"/>
      <c r="R168" s="245"/>
      <c r="S168" s="245"/>
      <c r="T168" s="245"/>
      <c r="U168" s="245"/>
      <c r="V168" s="245"/>
      <c r="W168" s="245"/>
      <c r="X168" s="245"/>
      <c r="Y168" s="245"/>
      <c r="Z168" s="245"/>
      <c r="AA168" s="245"/>
      <c r="AB168" s="245"/>
      <c r="AC168" s="245"/>
      <c r="AD168" s="245"/>
      <c r="AE168" s="245"/>
      <c r="AF168" s="245"/>
      <c r="AG168" s="245"/>
      <c r="AH168" s="245"/>
      <c r="AI168" s="245"/>
      <c r="AJ168" s="245"/>
      <c r="AK168" s="245"/>
      <c r="AL168" s="245"/>
      <c r="AM168" s="245"/>
      <c r="AN168" s="245"/>
      <c r="AO168" s="245"/>
      <c r="AP168" s="245"/>
      <c r="AQ168" s="245"/>
      <c r="AR168" s="245"/>
      <c r="AS168" s="245"/>
      <c r="AT168" s="245"/>
    </row>
    <row r="169" ht="12.75" customHeight="1">
      <c r="A169" s="245"/>
      <c r="B169" s="245"/>
      <c r="C169" s="245"/>
      <c r="D169" s="245"/>
      <c r="E169" s="245"/>
      <c r="F169" s="245"/>
      <c r="G169" s="245"/>
      <c r="H169" s="245"/>
      <c r="I169" s="245"/>
      <c r="J169" s="245"/>
      <c r="K169" s="245"/>
      <c r="L169" s="245"/>
      <c r="M169" s="245"/>
      <c r="N169" s="245"/>
      <c r="O169" s="245"/>
      <c r="P169" s="245"/>
      <c r="Q169" s="245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245"/>
      <c r="AS169" s="245"/>
      <c r="AT169" s="245"/>
    </row>
    <row r="170" ht="12.75" customHeight="1">
      <c r="A170" s="245"/>
      <c r="B170" s="245"/>
      <c r="C170" s="245"/>
      <c r="D170" s="245"/>
      <c r="E170" s="245"/>
      <c r="F170" s="245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245"/>
      <c r="AS170" s="245"/>
      <c r="AT170" s="245"/>
    </row>
    <row r="171" ht="12.75" customHeight="1">
      <c r="A171" s="245"/>
      <c r="B171" s="245"/>
      <c r="C171" s="245"/>
      <c r="D171" s="245"/>
      <c r="E171" s="245"/>
      <c r="F171" s="245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245"/>
      <c r="AS171" s="245"/>
      <c r="AT171" s="245"/>
    </row>
    <row r="172" ht="12.75" customHeight="1">
      <c r="A172" s="245"/>
      <c r="B172" s="245"/>
      <c r="C172" s="245"/>
      <c r="D172" s="245"/>
      <c r="E172" s="245"/>
      <c r="F172" s="245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245"/>
      <c r="AS172" s="245"/>
      <c r="AT172" s="245"/>
    </row>
    <row r="173" ht="12.75" customHeight="1">
      <c r="A173" s="245"/>
      <c r="B173" s="245"/>
      <c r="C173" s="245"/>
      <c r="D173" s="245"/>
      <c r="E173" s="245"/>
      <c r="F173" s="245"/>
      <c r="G173" s="245"/>
      <c r="H173" s="245"/>
      <c r="I173" s="245"/>
      <c r="J173" s="245"/>
      <c r="K173" s="245"/>
      <c r="L173" s="245"/>
      <c r="M173" s="245"/>
      <c r="N173" s="245"/>
      <c r="O173" s="245"/>
      <c r="P173" s="245"/>
      <c r="Q173" s="245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245"/>
      <c r="AS173" s="245"/>
      <c r="AT173" s="245"/>
    </row>
    <row r="174" ht="12.75" customHeight="1">
      <c r="A174" s="245"/>
      <c r="B174" s="245"/>
      <c r="C174" s="245"/>
      <c r="D174" s="245"/>
      <c r="E174" s="245"/>
      <c r="F174" s="245"/>
      <c r="G174" s="245"/>
      <c r="H174" s="245"/>
      <c r="I174" s="245"/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245"/>
      <c r="AS174" s="245"/>
      <c r="AT174" s="245"/>
    </row>
    <row r="175" ht="12.75" customHeight="1">
      <c r="A175" s="245"/>
      <c r="B175" s="245"/>
      <c r="C175" s="245"/>
      <c r="D175" s="245"/>
      <c r="E175" s="245"/>
      <c r="F175" s="245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245"/>
      <c r="AS175" s="245"/>
      <c r="AT175" s="245"/>
    </row>
    <row r="176" ht="12.75" customHeight="1">
      <c r="A176" s="245"/>
      <c r="B176" s="245"/>
      <c r="C176" s="245"/>
      <c r="D176" s="245"/>
      <c r="E176" s="245"/>
      <c r="F176" s="245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245"/>
      <c r="AS176" s="245"/>
      <c r="AT176" s="245"/>
    </row>
    <row r="177" ht="12.75" customHeight="1">
      <c r="A177" s="245"/>
      <c r="B177" s="245"/>
      <c r="C177" s="245"/>
      <c r="D177" s="245"/>
      <c r="E177" s="245"/>
      <c r="F177" s="245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245"/>
      <c r="AS177" s="245"/>
      <c r="AT177" s="245"/>
    </row>
    <row r="178" ht="12.75" customHeight="1">
      <c r="A178" s="245"/>
      <c r="B178" s="245"/>
      <c r="C178" s="245"/>
      <c r="D178" s="245"/>
      <c r="E178" s="245"/>
      <c r="F178" s="245"/>
      <c r="G178" s="245"/>
      <c r="H178" s="245"/>
      <c r="I178" s="245"/>
      <c r="J178" s="245"/>
      <c r="K178" s="245"/>
      <c r="L178" s="245"/>
      <c r="M178" s="245"/>
      <c r="N178" s="245"/>
      <c r="O178" s="245"/>
      <c r="P178" s="245"/>
      <c r="Q178" s="245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245"/>
      <c r="AS178" s="245"/>
      <c r="AT178" s="245"/>
    </row>
    <row r="179" ht="12.75" customHeight="1">
      <c r="A179" s="245"/>
      <c r="B179" s="245"/>
      <c r="C179" s="245"/>
      <c r="D179" s="245"/>
      <c r="E179" s="245"/>
      <c r="F179" s="245"/>
      <c r="G179" s="245"/>
      <c r="H179" s="245"/>
      <c r="I179" s="245"/>
      <c r="J179" s="245"/>
      <c r="K179" s="245"/>
      <c r="L179" s="245"/>
      <c r="M179" s="245"/>
      <c r="N179" s="245"/>
      <c r="O179" s="245"/>
      <c r="P179" s="245"/>
      <c r="Q179" s="245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245"/>
      <c r="AS179" s="245"/>
      <c r="AT179" s="245"/>
    </row>
    <row r="180" ht="12.75" customHeight="1">
      <c r="A180" s="245"/>
      <c r="B180" s="245"/>
      <c r="C180" s="245"/>
      <c r="D180" s="245"/>
      <c r="E180" s="245"/>
      <c r="F180" s="245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245"/>
      <c r="AS180" s="245"/>
      <c r="AT180" s="245"/>
    </row>
    <row r="181" ht="12.75" customHeight="1">
      <c r="A181" s="245"/>
      <c r="B181" s="245"/>
      <c r="C181" s="245"/>
      <c r="D181" s="245"/>
      <c r="E181" s="245"/>
      <c r="F181" s="245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245"/>
      <c r="AS181" s="245"/>
      <c r="AT181" s="245"/>
    </row>
    <row r="182" ht="12.75" customHeight="1">
      <c r="A182" s="245"/>
      <c r="B182" s="245"/>
      <c r="C182" s="245"/>
      <c r="D182" s="245"/>
      <c r="E182" s="245"/>
      <c r="F182" s="245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245"/>
      <c r="AS182" s="245"/>
      <c r="AT182" s="245"/>
    </row>
    <row r="183" ht="12.75" customHeight="1">
      <c r="A183" s="245"/>
      <c r="B183" s="245"/>
      <c r="C183" s="245"/>
      <c r="D183" s="245"/>
      <c r="E183" s="245"/>
      <c r="F183" s="245"/>
      <c r="G183" s="245"/>
      <c r="H183" s="245"/>
      <c r="I183" s="245"/>
      <c r="J183" s="245"/>
      <c r="K183" s="245"/>
      <c r="L183" s="245"/>
      <c r="M183" s="245"/>
      <c r="N183" s="245"/>
      <c r="O183" s="245"/>
      <c r="P183" s="245"/>
      <c r="Q183" s="245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245"/>
      <c r="AS183" s="245"/>
      <c r="AT183" s="245"/>
    </row>
    <row r="184" ht="12.75" customHeight="1">
      <c r="A184" s="245"/>
      <c r="B184" s="245"/>
      <c r="C184" s="245"/>
      <c r="D184" s="245"/>
      <c r="E184" s="245"/>
      <c r="F184" s="245"/>
      <c r="G184" s="245"/>
      <c r="H184" s="245"/>
      <c r="I184" s="245"/>
      <c r="J184" s="245"/>
      <c r="K184" s="245"/>
      <c r="L184" s="245"/>
      <c r="M184" s="245"/>
      <c r="N184" s="245"/>
      <c r="O184" s="245"/>
      <c r="P184" s="245"/>
      <c r="Q184" s="245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245"/>
      <c r="AS184" s="245"/>
      <c r="AT184" s="245"/>
    </row>
    <row r="185" ht="12.75" customHeight="1">
      <c r="A185" s="245"/>
      <c r="B185" s="245"/>
      <c r="C185" s="245"/>
      <c r="D185" s="245"/>
      <c r="E185" s="245"/>
      <c r="F185" s="245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245"/>
      <c r="AS185" s="245"/>
      <c r="AT185" s="245"/>
    </row>
    <row r="186" ht="12.75" customHeight="1">
      <c r="A186" s="245"/>
      <c r="B186" s="245"/>
      <c r="C186" s="245"/>
      <c r="D186" s="245"/>
      <c r="E186" s="245"/>
      <c r="F186" s="245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245"/>
      <c r="AS186" s="245"/>
      <c r="AT186" s="245"/>
    </row>
    <row r="187" ht="12.75" customHeight="1">
      <c r="A187" s="245"/>
      <c r="B187" s="245"/>
      <c r="C187" s="245"/>
      <c r="D187" s="245"/>
      <c r="E187" s="245"/>
      <c r="F187" s="245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45"/>
      <c r="X187" s="245"/>
      <c r="Y187" s="245"/>
      <c r="Z187" s="245"/>
      <c r="AA187" s="245"/>
      <c r="AB187" s="245"/>
      <c r="AC187" s="245"/>
      <c r="AD187" s="245"/>
      <c r="AE187" s="245"/>
      <c r="AF187" s="245"/>
      <c r="AG187" s="245"/>
      <c r="AH187" s="245"/>
      <c r="AI187" s="245"/>
      <c r="AJ187" s="245"/>
      <c r="AK187" s="245"/>
      <c r="AL187" s="245"/>
      <c r="AM187" s="245"/>
      <c r="AN187" s="245"/>
      <c r="AO187" s="245"/>
      <c r="AP187" s="245"/>
      <c r="AQ187" s="245"/>
      <c r="AR187" s="245"/>
      <c r="AS187" s="245"/>
      <c r="AT187" s="245"/>
    </row>
    <row r="188" ht="12.75" customHeight="1">
      <c r="A188" s="245"/>
      <c r="B188" s="245"/>
      <c r="C188" s="245"/>
      <c r="D188" s="245"/>
      <c r="E188" s="245"/>
      <c r="F188" s="245"/>
      <c r="G188" s="245"/>
      <c r="H188" s="245"/>
      <c r="I188" s="245"/>
      <c r="J188" s="245"/>
      <c r="K188" s="245"/>
      <c r="L188" s="245"/>
      <c r="M188" s="245"/>
      <c r="N188" s="245"/>
      <c r="O188" s="245"/>
      <c r="P188" s="245"/>
      <c r="Q188" s="245"/>
      <c r="R188" s="245"/>
      <c r="S188" s="245"/>
      <c r="T188" s="245"/>
      <c r="U188" s="245"/>
      <c r="V188" s="245"/>
      <c r="W188" s="245"/>
      <c r="X188" s="245"/>
      <c r="Y188" s="245"/>
      <c r="Z188" s="245"/>
      <c r="AA188" s="245"/>
      <c r="AB188" s="245"/>
      <c r="AC188" s="245"/>
      <c r="AD188" s="245"/>
      <c r="AE188" s="245"/>
      <c r="AF188" s="245"/>
      <c r="AG188" s="245"/>
      <c r="AH188" s="245"/>
      <c r="AI188" s="245"/>
      <c r="AJ188" s="245"/>
      <c r="AK188" s="245"/>
      <c r="AL188" s="245"/>
      <c r="AM188" s="245"/>
      <c r="AN188" s="245"/>
      <c r="AO188" s="245"/>
      <c r="AP188" s="245"/>
      <c r="AQ188" s="245"/>
      <c r="AR188" s="245"/>
      <c r="AS188" s="245"/>
      <c r="AT188" s="245"/>
    </row>
    <row r="189" ht="12.75" customHeight="1">
      <c r="A189" s="245"/>
      <c r="B189" s="245"/>
      <c r="C189" s="245"/>
      <c r="D189" s="245"/>
      <c r="E189" s="245"/>
      <c r="F189" s="245"/>
      <c r="G189" s="245"/>
      <c r="H189" s="245"/>
      <c r="I189" s="245"/>
      <c r="J189" s="245"/>
      <c r="K189" s="245"/>
      <c r="L189" s="245"/>
      <c r="M189" s="245"/>
      <c r="N189" s="245"/>
      <c r="O189" s="245"/>
      <c r="P189" s="245"/>
      <c r="Q189" s="245"/>
      <c r="R189" s="245"/>
      <c r="S189" s="245"/>
      <c r="T189" s="245"/>
      <c r="U189" s="245"/>
      <c r="V189" s="245"/>
      <c r="W189" s="245"/>
      <c r="X189" s="245"/>
      <c r="Y189" s="245"/>
      <c r="Z189" s="245"/>
      <c r="AA189" s="245"/>
      <c r="AB189" s="245"/>
      <c r="AC189" s="245"/>
      <c r="AD189" s="245"/>
      <c r="AE189" s="245"/>
      <c r="AF189" s="245"/>
      <c r="AG189" s="245"/>
      <c r="AH189" s="245"/>
      <c r="AI189" s="245"/>
      <c r="AJ189" s="245"/>
      <c r="AK189" s="245"/>
      <c r="AL189" s="245"/>
      <c r="AM189" s="245"/>
      <c r="AN189" s="245"/>
      <c r="AO189" s="245"/>
      <c r="AP189" s="245"/>
      <c r="AQ189" s="245"/>
      <c r="AR189" s="245"/>
      <c r="AS189" s="245"/>
      <c r="AT189" s="245"/>
    </row>
    <row r="190" ht="12.75" customHeight="1">
      <c r="A190" s="245"/>
      <c r="B190" s="245"/>
      <c r="C190" s="245"/>
      <c r="D190" s="245"/>
      <c r="E190" s="245"/>
      <c r="F190" s="245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45"/>
      <c r="X190" s="245"/>
      <c r="Y190" s="245"/>
      <c r="Z190" s="245"/>
      <c r="AA190" s="245"/>
      <c r="AB190" s="245"/>
      <c r="AC190" s="245"/>
      <c r="AD190" s="245"/>
      <c r="AE190" s="245"/>
      <c r="AF190" s="245"/>
      <c r="AG190" s="245"/>
      <c r="AH190" s="245"/>
      <c r="AI190" s="245"/>
      <c r="AJ190" s="245"/>
      <c r="AK190" s="245"/>
      <c r="AL190" s="245"/>
      <c r="AM190" s="245"/>
      <c r="AN190" s="245"/>
      <c r="AO190" s="245"/>
      <c r="AP190" s="245"/>
      <c r="AQ190" s="245"/>
      <c r="AR190" s="245"/>
      <c r="AS190" s="245"/>
      <c r="AT190" s="245"/>
    </row>
    <row r="191" ht="12.75" customHeight="1">
      <c r="A191" s="245"/>
      <c r="B191" s="245"/>
      <c r="C191" s="245"/>
      <c r="D191" s="245"/>
      <c r="E191" s="245"/>
      <c r="F191" s="245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245"/>
      <c r="AS191" s="245"/>
      <c r="AT191" s="245"/>
    </row>
    <row r="192" ht="12.75" customHeight="1">
      <c r="A192" s="245"/>
      <c r="B192" s="245"/>
      <c r="C192" s="245"/>
      <c r="D192" s="245"/>
      <c r="E192" s="245"/>
      <c r="F192" s="245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45"/>
      <c r="X192" s="245"/>
      <c r="Y192" s="245"/>
      <c r="Z192" s="245"/>
      <c r="AA192" s="245"/>
      <c r="AB192" s="245"/>
      <c r="AC192" s="245"/>
      <c r="AD192" s="245"/>
      <c r="AE192" s="245"/>
      <c r="AF192" s="245"/>
      <c r="AG192" s="245"/>
      <c r="AH192" s="245"/>
      <c r="AI192" s="245"/>
      <c r="AJ192" s="245"/>
      <c r="AK192" s="245"/>
      <c r="AL192" s="245"/>
      <c r="AM192" s="245"/>
      <c r="AN192" s="245"/>
      <c r="AO192" s="245"/>
      <c r="AP192" s="245"/>
      <c r="AQ192" s="245"/>
      <c r="AR192" s="245"/>
      <c r="AS192" s="245"/>
      <c r="AT192" s="245"/>
    </row>
    <row r="193" ht="12.75" customHeight="1">
      <c r="A193" s="245"/>
      <c r="B193" s="245"/>
      <c r="C193" s="245"/>
      <c r="D193" s="245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</row>
    <row r="194" ht="12.75" customHeight="1">
      <c r="A194" s="245"/>
      <c r="B194" s="245"/>
      <c r="C194" s="245"/>
      <c r="D194" s="245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</row>
    <row r="195" ht="12.75" customHeight="1">
      <c r="A195" s="245"/>
      <c r="B195" s="245"/>
      <c r="C195" s="245"/>
      <c r="D195" s="245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</row>
    <row r="196" ht="12.75" customHeight="1">
      <c r="A196" s="245"/>
      <c r="B196" s="245"/>
      <c r="C196" s="245"/>
      <c r="D196" s="245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</row>
    <row r="197" ht="12.75" customHeight="1">
      <c r="A197" s="245"/>
      <c r="B197" s="245"/>
      <c r="C197" s="245"/>
      <c r="D197" s="245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</row>
    <row r="198" ht="12.75" customHeight="1">
      <c r="A198" s="245"/>
      <c r="B198" s="245"/>
      <c r="C198" s="245"/>
      <c r="D198" s="245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</row>
    <row r="199" ht="12.75" customHeight="1">
      <c r="A199" s="245"/>
      <c r="B199" s="245"/>
      <c r="C199" s="245"/>
      <c r="D199" s="245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</row>
    <row r="200" ht="12.75" customHeight="1">
      <c r="A200" s="245"/>
      <c r="B200" s="245"/>
      <c r="C200" s="245"/>
      <c r="D200" s="245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</row>
    <row r="201" ht="12.75" customHeight="1">
      <c r="A201" s="245"/>
      <c r="B201" s="245"/>
      <c r="C201" s="245"/>
      <c r="D201" s="245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</row>
    <row r="202" ht="12.75" customHeight="1">
      <c r="A202" s="245"/>
      <c r="B202" s="245"/>
      <c r="C202" s="245"/>
      <c r="D202" s="245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</row>
    <row r="203" ht="12.75" customHeight="1">
      <c r="A203" s="245"/>
      <c r="B203" s="245"/>
      <c r="C203" s="245"/>
      <c r="D203" s="245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</row>
    <row r="204" ht="12.75" customHeight="1">
      <c r="A204" s="245"/>
      <c r="B204" s="245"/>
      <c r="C204" s="245"/>
      <c r="D204" s="245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</row>
    <row r="205" ht="12.75" customHeight="1">
      <c r="A205" s="245"/>
      <c r="B205" s="245"/>
      <c r="C205" s="245"/>
      <c r="D205" s="245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</row>
    <row r="206" ht="12.75" customHeight="1">
      <c r="A206" s="245"/>
      <c r="B206" s="245"/>
      <c r="C206" s="245"/>
      <c r="D206" s="245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</row>
    <row r="207" ht="12.75" customHeight="1">
      <c r="A207" s="245"/>
      <c r="B207" s="245"/>
      <c r="C207" s="245"/>
      <c r="D207" s="245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</row>
    <row r="208" ht="12.75" customHeight="1">
      <c r="A208" s="245"/>
      <c r="B208" s="245"/>
      <c r="C208" s="245"/>
      <c r="D208" s="245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</row>
    <row r="209" ht="12.75" customHeight="1">
      <c r="A209" s="245"/>
      <c r="B209" s="245"/>
      <c r="C209" s="245"/>
      <c r="D209" s="245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</row>
    <row r="210" ht="12.75" customHeight="1">
      <c r="A210" s="245"/>
      <c r="B210" s="245"/>
      <c r="C210" s="245"/>
      <c r="D210" s="245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</row>
    <row r="211" ht="12.75" customHeight="1">
      <c r="A211" s="245"/>
      <c r="B211" s="245"/>
      <c r="C211" s="245"/>
      <c r="D211" s="245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</row>
    <row r="212" ht="12.75" customHeight="1">
      <c r="A212" s="245"/>
      <c r="B212" s="245"/>
      <c r="C212" s="245"/>
      <c r="D212" s="245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</row>
    <row r="213" ht="12.75" customHeight="1">
      <c r="A213" s="245"/>
      <c r="B213" s="245"/>
      <c r="C213" s="245"/>
      <c r="D213" s="245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</row>
    <row r="214" ht="12.75" customHeight="1">
      <c r="A214" s="245"/>
      <c r="B214" s="245"/>
      <c r="C214" s="245"/>
      <c r="D214" s="245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</row>
    <row r="215" ht="12.75" customHeight="1">
      <c r="A215" s="245"/>
      <c r="B215" s="245"/>
      <c r="C215" s="245"/>
      <c r="D215" s="245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</row>
    <row r="216" ht="12.75" customHeight="1">
      <c r="A216" s="245"/>
      <c r="B216" s="245"/>
      <c r="C216" s="245"/>
      <c r="D216" s="245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</row>
    <row r="217" ht="12.75" customHeight="1">
      <c r="A217" s="245"/>
      <c r="B217" s="245"/>
      <c r="C217" s="245"/>
      <c r="D217" s="245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</row>
    <row r="218" ht="12.75" customHeight="1">
      <c r="A218" s="245"/>
      <c r="B218" s="245"/>
      <c r="C218" s="245"/>
      <c r="D218" s="245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</row>
    <row r="219" ht="12.75" customHeight="1">
      <c r="A219" s="245"/>
      <c r="B219" s="245"/>
      <c r="C219" s="245"/>
      <c r="D219" s="245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</row>
    <row r="220" ht="12.75" customHeight="1">
      <c r="A220" s="245"/>
      <c r="B220" s="245"/>
      <c r="C220" s="245"/>
      <c r="D220" s="245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</row>
    <row r="221" ht="12.75" customHeight="1">
      <c r="A221" s="245"/>
      <c r="B221" s="245"/>
      <c r="C221" s="245"/>
      <c r="D221" s="245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</row>
    <row r="222" ht="12.75" customHeight="1">
      <c r="A222" s="245"/>
      <c r="B222" s="245"/>
      <c r="C222" s="245"/>
      <c r="D222" s="245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</row>
    <row r="223" ht="12.75" customHeight="1">
      <c r="A223" s="245"/>
      <c r="B223" s="245"/>
      <c r="C223" s="245"/>
      <c r="D223" s="245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</row>
    <row r="224" ht="12.75" customHeight="1">
      <c r="A224" s="245"/>
      <c r="B224" s="245"/>
      <c r="C224" s="245"/>
      <c r="D224" s="245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</row>
    <row r="225" ht="12.75" customHeight="1">
      <c r="A225" s="245"/>
      <c r="B225" s="245"/>
      <c r="C225" s="245"/>
      <c r="D225" s="245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</row>
    <row r="226" ht="12.75" customHeight="1">
      <c r="A226" s="245"/>
      <c r="B226" s="245"/>
      <c r="C226" s="245"/>
      <c r="D226" s="245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</row>
    <row r="227" ht="12.75" customHeight="1">
      <c r="A227" s="245"/>
      <c r="B227" s="245"/>
      <c r="C227" s="245"/>
      <c r="D227" s="245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</row>
    <row r="228" ht="12.75" customHeight="1">
      <c r="A228" s="245"/>
      <c r="B228" s="245"/>
      <c r="C228" s="245"/>
      <c r="D228" s="245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</row>
    <row r="229" ht="12.75" customHeight="1">
      <c r="A229" s="245"/>
      <c r="B229" s="245"/>
      <c r="C229" s="245"/>
      <c r="D229" s="245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</row>
    <row r="230" ht="12.75" customHeight="1">
      <c r="A230" s="245"/>
      <c r="B230" s="245"/>
      <c r="C230" s="245"/>
      <c r="D230" s="245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</row>
    <row r="231" ht="12.75" customHeight="1">
      <c r="A231" s="245"/>
      <c r="B231" s="245"/>
      <c r="C231" s="245"/>
      <c r="D231" s="245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</row>
    <row r="232" ht="12.75" customHeight="1">
      <c r="A232" s="245"/>
      <c r="B232" s="245"/>
      <c r="C232" s="245"/>
      <c r="D232" s="245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</row>
    <row r="233" ht="12.75" customHeight="1">
      <c r="A233" s="245"/>
      <c r="B233" s="245"/>
      <c r="C233" s="245"/>
      <c r="D233" s="245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</row>
    <row r="234" ht="12.75" customHeight="1">
      <c r="A234" s="245"/>
      <c r="B234" s="245"/>
      <c r="C234" s="245"/>
      <c r="D234" s="245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</row>
    <row r="235" ht="12.75" customHeight="1">
      <c r="A235" s="245"/>
      <c r="B235" s="245"/>
      <c r="C235" s="245"/>
      <c r="D235" s="245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</row>
    <row r="236" ht="12.75" customHeight="1">
      <c r="A236" s="245"/>
      <c r="B236" s="245"/>
      <c r="C236" s="245"/>
      <c r="D236" s="245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</row>
    <row r="237" ht="12.75" customHeight="1">
      <c r="A237" s="245"/>
      <c r="B237" s="245"/>
      <c r="C237" s="245"/>
      <c r="D237" s="245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</row>
    <row r="238" ht="12.75" customHeight="1">
      <c r="A238" s="245"/>
      <c r="B238" s="245"/>
      <c r="C238" s="245"/>
      <c r="D238" s="245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</row>
    <row r="239" ht="12.75" customHeight="1">
      <c r="A239" s="245"/>
      <c r="B239" s="245"/>
      <c r="C239" s="245"/>
      <c r="D239" s="245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</row>
    <row r="240" ht="12.75" customHeight="1">
      <c r="A240" s="245"/>
      <c r="B240" s="245"/>
      <c r="C240" s="245"/>
      <c r="D240" s="245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</row>
    <row r="241" ht="12.75" customHeight="1">
      <c r="A241" s="245"/>
      <c r="B241" s="245"/>
      <c r="C241" s="245"/>
      <c r="D241" s="245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</row>
    <row r="242" ht="12.75" customHeight="1">
      <c r="A242" s="245"/>
      <c r="B242" s="245"/>
      <c r="C242" s="245"/>
      <c r="D242" s="245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</row>
    <row r="243" ht="12.75" customHeight="1">
      <c r="A243" s="245"/>
      <c r="B243" s="245"/>
      <c r="C243" s="245"/>
      <c r="D243" s="245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</row>
    <row r="244" ht="12.75" customHeight="1">
      <c r="A244" s="245"/>
      <c r="B244" s="245"/>
      <c r="C244" s="245"/>
      <c r="D244" s="245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</row>
    <row r="245" ht="12.75" customHeight="1">
      <c r="A245" s="245"/>
      <c r="B245" s="245"/>
      <c r="C245" s="245"/>
      <c r="D245" s="245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</row>
    <row r="246" ht="12.75" customHeight="1">
      <c r="A246" s="245"/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</row>
    <row r="247" ht="12.75" customHeight="1">
      <c r="A247" s="245"/>
      <c r="B247" s="245"/>
      <c r="C247" s="245"/>
      <c r="D247" s="245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</row>
    <row r="248" ht="12.75" customHeight="1">
      <c r="A248" s="245"/>
      <c r="B248" s="245"/>
      <c r="C248" s="245"/>
      <c r="D248" s="245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</row>
    <row r="249" ht="12.75" customHeight="1">
      <c r="A249" s="245"/>
      <c r="B249" s="245"/>
      <c r="C249" s="245"/>
      <c r="D249" s="245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</row>
    <row r="250" ht="12.75" customHeight="1">
      <c r="A250" s="245"/>
      <c r="B250" s="245"/>
      <c r="C250" s="245"/>
      <c r="D250" s="245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</row>
    <row r="251" ht="12.75" customHeight="1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</row>
    <row r="252" ht="12.75" customHeight="1">
      <c r="A252" s="245"/>
      <c r="B252" s="245"/>
      <c r="C252" s="245"/>
      <c r="D252" s="245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</row>
    <row r="253" ht="12.75" customHeight="1">
      <c r="A253" s="245"/>
      <c r="B253" s="245"/>
      <c r="C253" s="245"/>
      <c r="D253" s="245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</row>
    <row r="254" ht="12.75" customHeight="1">
      <c r="A254" s="245"/>
      <c r="B254" s="245"/>
      <c r="C254" s="245"/>
      <c r="D254" s="245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</row>
    <row r="255" ht="12.75" customHeight="1">
      <c r="A255" s="245"/>
      <c r="B255" s="245"/>
      <c r="C255" s="245"/>
      <c r="D255" s="245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</row>
    <row r="256" ht="12.75" customHeight="1">
      <c r="A256" s="245"/>
      <c r="B256" s="245"/>
      <c r="C256" s="245"/>
      <c r="D256" s="245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</row>
    <row r="257" ht="12.75" customHeight="1">
      <c r="A257" s="245"/>
      <c r="B257" s="245"/>
      <c r="C257" s="245"/>
      <c r="D257" s="245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</row>
    <row r="258" ht="12.75" customHeight="1">
      <c r="A258" s="245"/>
      <c r="B258" s="245"/>
      <c r="C258" s="245"/>
      <c r="D258" s="245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</row>
    <row r="259" ht="12.75" customHeight="1">
      <c r="A259" s="245"/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</row>
    <row r="260" ht="12.75" customHeight="1">
      <c r="A260" s="245"/>
      <c r="B260" s="245"/>
      <c r="C260" s="245"/>
      <c r="D260" s="245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</row>
    <row r="261" ht="12.75" customHeight="1">
      <c r="A261" s="245"/>
      <c r="B261" s="245"/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</row>
    <row r="262" ht="12.75" customHeight="1">
      <c r="A262" s="245"/>
      <c r="B262" s="245"/>
      <c r="C262" s="245"/>
      <c r="D262" s="245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</row>
    <row r="263" ht="12.75" customHeight="1">
      <c r="A263" s="245"/>
      <c r="B263" s="245"/>
      <c r="C263" s="245"/>
      <c r="D263" s="245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</row>
    <row r="264" ht="12.75" customHeight="1">
      <c r="A264" s="245"/>
      <c r="B264" s="245"/>
      <c r="C264" s="245"/>
      <c r="D264" s="245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</row>
    <row r="265" ht="12.75" customHeight="1">
      <c r="A265" s="245"/>
      <c r="B265" s="245"/>
      <c r="C265" s="245"/>
      <c r="D265" s="245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</row>
    <row r="266" ht="12.75" customHeight="1">
      <c r="A266" s="245"/>
      <c r="B266" s="245"/>
      <c r="C266" s="245"/>
      <c r="D266" s="245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</row>
    <row r="267" ht="12.75" customHeight="1">
      <c r="A267" s="245"/>
      <c r="B267" s="245"/>
      <c r="C267" s="245"/>
      <c r="D267" s="245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</row>
    <row r="268" ht="12.75" customHeight="1">
      <c r="A268" s="245"/>
      <c r="B268" s="245"/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</row>
    <row r="269" ht="12.75" customHeight="1">
      <c r="A269" s="245"/>
      <c r="B269" s="245"/>
      <c r="C269" s="245"/>
      <c r="D269" s="245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</row>
    <row r="270" ht="12.75" customHeight="1">
      <c r="A270" s="245"/>
      <c r="B270" s="245"/>
      <c r="C270" s="245"/>
      <c r="D270" s="245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</row>
    <row r="271" ht="12.75" customHeight="1">
      <c r="A271" s="245"/>
      <c r="B271" s="245"/>
      <c r="C271" s="245"/>
      <c r="D271" s="245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</row>
    <row r="272" ht="12.75" customHeight="1">
      <c r="A272" s="245"/>
      <c r="B272" s="245"/>
      <c r="C272" s="245"/>
      <c r="D272" s="245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</row>
    <row r="273" ht="12.75" customHeight="1">
      <c r="A273" s="245"/>
      <c r="B273" s="245"/>
      <c r="C273" s="245"/>
      <c r="D273" s="245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</row>
    <row r="274" ht="12.75" customHeight="1">
      <c r="A274" s="245"/>
      <c r="B274" s="245"/>
      <c r="C274" s="245"/>
      <c r="D274" s="245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</row>
    <row r="275" ht="12.75" customHeight="1">
      <c r="A275" s="245"/>
      <c r="B275" s="245"/>
      <c r="C275" s="245"/>
      <c r="D275" s="245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</row>
    <row r="276" ht="12.75" customHeight="1">
      <c r="A276" s="245"/>
      <c r="B276" s="245"/>
      <c r="C276" s="245"/>
      <c r="D276" s="245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</row>
    <row r="277" ht="12.75" customHeight="1">
      <c r="A277" s="245"/>
      <c r="B277" s="245"/>
      <c r="C277" s="245"/>
      <c r="D277" s="245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</row>
    <row r="278" ht="12.75" customHeight="1">
      <c r="A278" s="245"/>
      <c r="B278" s="245"/>
      <c r="C278" s="245"/>
      <c r="D278" s="245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</row>
    <row r="279" ht="12.75" customHeight="1">
      <c r="A279" s="245"/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</row>
    <row r="280" ht="12.75" customHeight="1">
      <c r="A280" s="245"/>
      <c r="B280" s="245"/>
      <c r="C280" s="245"/>
      <c r="D280" s="245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</row>
    <row r="281" ht="12.75" customHeight="1">
      <c r="A281" s="245"/>
      <c r="B281" s="245"/>
      <c r="C281" s="245"/>
      <c r="D281" s="245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</row>
    <row r="282" ht="12.75" customHeight="1">
      <c r="A282" s="245"/>
      <c r="B282" s="245"/>
      <c r="C282" s="245"/>
      <c r="D282" s="245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</row>
    <row r="283" ht="12.75" customHeight="1">
      <c r="A283" s="245"/>
      <c r="B283" s="245"/>
      <c r="C283" s="245"/>
      <c r="D283" s="245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</row>
    <row r="284" ht="12.75" customHeight="1">
      <c r="A284" s="245"/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</row>
    <row r="285" ht="12.75" customHeight="1">
      <c r="A285" s="245"/>
      <c r="B285" s="245"/>
      <c r="C285" s="245"/>
      <c r="D285" s="245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</row>
    <row r="286" ht="12.75" customHeight="1">
      <c r="A286" s="245"/>
      <c r="B286" s="245"/>
      <c r="C286" s="245"/>
      <c r="D286" s="245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</row>
    <row r="287" ht="12.75" customHeight="1">
      <c r="A287" s="245"/>
      <c r="B287" s="245"/>
      <c r="C287" s="245"/>
      <c r="D287" s="245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</row>
    <row r="288" ht="12.75" customHeight="1">
      <c r="A288" s="245"/>
      <c r="B288" s="245"/>
      <c r="C288" s="245"/>
      <c r="D288" s="245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</row>
    <row r="289" ht="12.75" customHeight="1">
      <c r="A289" s="245"/>
      <c r="B289" s="245"/>
      <c r="C289" s="245"/>
      <c r="D289" s="245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</row>
    <row r="290" ht="12.75" customHeight="1">
      <c r="A290" s="245"/>
      <c r="B290" s="245"/>
      <c r="C290" s="245"/>
      <c r="D290" s="245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</row>
    <row r="291" ht="12.75" customHeight="1">
      <c r="A291" s="245"/>
      <c r="B291" s="245"/>
      <c r="C291" s="245"/>
      <c r="D291" s="245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</row>
    <row r="292" ht="12.75" customHeight="1">
      <c r="A292" s="245"/>
      <c r="B292" s="245"/>
      <c r="C292" s="245"/>
      <c r="D292" s="245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</row>
    <row r="293" ht="12.75" customHeight="1">
      <c r="A293" s="245"/>
      <c r="B293" s="245"/>
      <c r="C293" s="245"/>
      <c r="D293" s="245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</row>
    <row r="294" ht="12.75" customHeight="1">
      <c r="A294" s="245"/>
      <c r="B294" s="245"/>
      <c r="C294" s="245"/>
      <c r="D294" s="245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</row>
    <row r="295" ht="12.75" customHeight="1">
      <c r="A295" s="245"/>
      <c r="B295" s="245"/>
      <c r="C295" s="245"/>
      <c r="D295" s="245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</row>
    <row r="296" ht="12.75" customHeight="1">
      <c r="A296" s="245"/>
      <c r="B296" s="245"/>
      <c r="C296" s="245"/>
      <c r="D296" s="245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</row>
    <row r="297" ht="12.75" customHeight="1">
      <c r="A297" s="245"/>
      <c r="B297" s="245"/>
      <c r="C297" s="245"/>
      <c r="D297" s="245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</row>
    <row r="298" ht="12.75" customHeight="1">
      <c r="A298" s="245"/>
      <c r="B298" s="245"/>
      <c r="C298" s="245"/>
      <c r="D298" s="245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</row>
    <row r="299" ht="12.75" customHeight="1">
      <c r="A299" s="245"/>
      <c r="B299" s="245"/>
      <c r="C299" s="245"/>
      <c r="D299" s="245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</row>
    <row r="300" ht="12.75" customHeight="1">
      <c r="A300" s="245"/>
      <c r="B300" s="245"/>
      <c r="C300" s="245"/>
      <c r="D300" s="245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</row>
    <row r="301" ht="12.75" customHeight="1">
      <c r="A301" s="245"/>
      <c r="B301" s="245"/>
      <c r="C301" s="245"/>
      <c r="D301" s="245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</row>
    <row r="302" ht="12.75" customHeight="1">
      <c r="A302" s="245"/>
      <c r="B302" s="245"/>
      <c r="C302" s="245"/>
      <c r="D302" s="245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</row>
    <row r="303" ht="12.75" customHeight="1">
      <c r="A303" s="245"/>
      <c r="B303" s="245"/>
      <c r="C303" s="245"/>
      <c r="D303" s="245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</row>
    <row r="304" ht="12.75" customHeight="1">
      <c r="A304" s="245"/>
      <c r="B304" s="245"/>
      <c r="C304" s="245"/>
      <c r="D304" s="245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</row>
    <row r="305" ht="12.75" customHeight="1">
      <c r="A305" s="245"/>
      <c r="B305" s="245"/>
      <c r="C305" s="245"/>
      <c r="D305" s="245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</row>
    <row r="306" ht="12.75" customHeight="1">
      <c r="A306" s="245"/>
      <c r="B306" s="245"/>
      <c r="C306" s="245"/>
      <c r="D306" s="245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</row>
    <row r="307" ht="12.75" customHeight="1">
      <c r="A307" s="245"/>
      <c r="B307" s="245"/>
      <c r="C307" s="245"/>
      <c r="D307" s="245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</row>
    <row r="308" ht="12.75" customHeight="1">
      <c r="A308" s="245"/>
      <c r="B308" s="245"/>
      <c r="C308" s="245"/>
      <c r="D308" s="245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</row>
    <row r="309" ht="12.75" customHeight="1">
      <c r="A309" s="245"/>
      <c r="B309" s="245"/>
      <c r="C309" s="245"/>
      <c r="D309" s="245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</row>
    <row r="310" ht="12.75" customHeight="1">
      <c r="A310" s="245"/>
      <c r="B310" s="245"/>
      <c r="C310" s="245"/>
      <c r="D310" s="245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</row>
    <row r="311" ht="12.75" customHeight="1">
      <c r="A311" s="245"/>
      <c r="B311" s="245"/>
      <c r="C311" s="245"/>
      <c r="D311" s="245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</row>
    <row r="312" ht="12.75" customHeight="1">
      <c r="A312" s="245"/>
      <c r="B312" s="245"/>
      <c r="C312" s="245"/>
      <c r="D312" s="245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</row>
    <row r="313" ht="12.75" customHeight="1">
      <c r="A313" s="245"/>
      <c r="B313" s="245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</row>
    <row r="314" ht="12.75" customHeight="1">
      <c r="A314" s="245"/>
      <c r="B314" s="245"/>
      <c r="C314" s="245"/>
      <c r="D314" s="245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</row>
    <row r="315" ht="12.75" customHeight="1">
      <c r="A315" s="245"/>
      <c r="B315" s="245"/>
      <c r="C315" s="245"/>
      <c r="D315" s="245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</row>
    <row r="316" ht="12.75" customHeight="1">
      <c r="A316" s="245"/>
      <c r="B316" s="245"/>
      <c r="C316" s="245"/>
      <c r="D316" s="245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</row>
    <row r="317" ht="12.75" customHeight="1">
      <c r="A317" s="245"/>
      <c r="B317" s="245"/>
      <c r="C317" s="245"/>
      <c r="D317" s="245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</row>
    <row r="318" ht="12.75" customHeight="1">
      <c r="A318" s="245"/>
      <c r="B318" s="245"/>
      <c r="C318" s="245"/>
      <c r="D318" s="245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</row>
    <row r="319" ht="12.75" customHeight="1">
      <c r="A319" s="245"/>
      <c r="B319" s="245"/>
      <c r="C319" s="245"/>
      <c r="D319" s="245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</row>
    <row r="320" ht="12.75" customHeight="1">
      <c r="A320" s="245"/>
      <c r="B320" s="245"/>
      <c r="C320" s="245"/>
      <c r="D320" s="245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</row>
    <row r="321" ht="12.75" customHeight="1">
      <c r="A321" s="245"/>
      <c r="B321" s="245"/>
      <c r="C321" s="245"/>
      <c r="D321" s="245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</row>
    <row r="322" ht="12.75" customHeight="1">
      <c r="A322" s="245"/>
      <c r="B322" s="245"/>
      <c r="C322" s="245"/>
      <c r="D322" s="245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</row>
    <row r="323" ht="12.75" customHeight="1">
      <c r="A323" s="245"/>
      <c r="B323" s="245"/>
      <c r="C323" s="245"/>
      <c r="D323" s="245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</row>
    <row r="324" ht="12.75" customHeight="1">
      <c r="A324" s="245"/>
      <c r="B324" s="245"/>
      <c r="C324" s="245"/>
      <c r="D324" s="245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</row>
    <row r="325" ht="12.75" customHeight="1">
      <c r="A325" s="245"/>
      <c r="B325" s="245"/>
      <c r="C325" s="245"/>
      <c r="D325" s="245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</row>
    <row r="326" ht="12.75" customHeight="1">
      <c r="A326" s="245"/>
      <c r="B326" s="245"/>
      <c r="C326" s="245"/>
      <c r="D326" s="245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</row>
    <row r="327" ht="12.75" customHeight="1">
      <c r="A327" s="245"/>
      <c r="B327" s="245"/>
      <c r="C327" s="245"/>
      <c r="D327" s="245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</row>
    <row r="328" ht="12.75" customHeight="1">
      <c r="A328" s="245"/>
      <c r="B328" s="245"/>
      <c r="C328" s="245"/>
      <c r="D328" s="245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</row>
    <row r="329" ht="12.75" customHeight="1">
      <c r="A329" s="245"/>
      <c r="B329" s="245"/>
      <c r="C329" s="245"/>
      <c r="D329" s="245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</row>
    <row r="330" ht="12.75" customHeight="1">
      <c r="A330" s="245"/>
      <c r="B330" s="245"/>
      <c r="C330" s="245"/>
      <c r="D330" s="245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</row>
    <row r="331" ht="12.75" customHeight="1">
      <c r="A331" s="245"/>
      <c r="B331" s="245"/>
      <c r="C331" s="245"/>
      <c r="D331" s="245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</row>
    <row r="332" ht="12.75" customHeight="1">
      <c r="A332" s="245"/>
      <c r="B332" s="245"/>
      <c r="C332" s="245"/>
      <c r="D332" s="245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</row>
    <row r="333" ht="12.75" customHeight="1">
      <c r="A333" s="245"/>
      <c r="B333" s="245"/>
      <c r="C333" s="245"/>
      <c r="D333" s="245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</row>
    <row r="334" ht="12.75" customHeight="1">
      <c r="A334" s="245"/>
      <c r="B334" s="245"/>
      <c r="C334" s="245"/>
      <c r="D334" s="245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</row>
    <row r="335" ht="12.75" customHeight="1">
      <c r="A335" s="245"/>
      <c r="B335" s="245"/>
      <c r="C335" s="245"/>
      <c r="D335" s="245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</row>
    <row r="336" ht="12.75" customHeight="1">
      <c r="A336" s="245"/>
      <c r="B336" s="245"/>
      <c r="C336" s="245"/>
      <c r="D336" s="245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</row>
    <row r="337" ht="12.75" customHeight="1">
      <c r="A337" s="245"/>
      <c r="B337" s="245"/>
      <c r="C337" s="245"/>
      <c r="D337" s="245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</row>
    <row r="338" ht="12.75" customHeight="1">
      <c r="A338" s="245"/>
      <c r="B338" s="245"/>
      <c r="C338" s="245"/>
      <c r="D338" s="245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</row>
    <row r="339" ht="12.75" customHeight="1">
      <c r="A339" s="245"/>
      <c r="B339" s="245"/>
      <c r="C339" s="245"/>
      <c r="D339" s="245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</row>
    <row r="340" ht="12.75" customHeight="1">
      <c r="A340" s="245"/>
      <c r="B340" s="245"/>
      <c r="C340" s="245"/>
      <c r="D340" s="245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</row>
    <row r="341" ht="12.75" customHeight="1">
      <c r="A341" s="245"/>
      <c r="B341" s="245"/>
      <c r="C341" s="245"/>
      <c r="D341" s="245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</row>
    <row r="342" ht="12.75" customHeight="1">
      <c r="A342" s="245"/>
      <c r="B342" s="245"/>
      <c r="C342" s="245"/>
      <c r="D342" s="245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</row>
    <row r="343" ht="12.75" customHeight="1">
      <c r="A343" s="245"/>
      <c r="B343" s="245"/>
      <c r="C343" s="245"/>
      <c r="D343" s="245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</row>
    <row r="344" ht="12.75" customHeight="1">
      <c r="A344" s="245"/>
      <c r="B344" s="245"/>
      <c r="C344" s="245"/>
      <c r="D344" s="245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</row>
    <row r="345" ht="12.75" customHeight="1">
      <c r="A345" s="245"/>
      <c r="B345" s="245"/>
      <c r="C345" s="245"/>
      <c r="D345" s="245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</row>
    <row r="346" ht="12.75" customHeight="1">
      <c r="A346" s="245"/>
      <c r="B346" s="245"/>
      <c r="C346" s="245"/>
      <c r="D346" s="245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</row>
    <row r="347" ht="12.75" customHeight="1">
      <c r="A347" s="245"/>
      <c r="B347" s="245"/>
      <c r="C347" s="245"/>
      <c r="D347" s="245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</row>
    <row r="348" ht="12.75" customHeight="1">
      <c r="A348" s="245"/>
      <c r="B348" s="245"/>
      <c r="C348" s="245"/>
      <c r="D348" s="245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</row>
    <row r="349" ht="12.75" customHeight="1">
      <c r="A349" s="245"/>
      <c r="B349" s="245"/>
      <c r="C349" s="245"/>
      <c r="D349" s="245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</row>
    <row r="350" ht="12.75" customHeight="1">
      <c r="A350" s="245"/>
      <c r="B350" s="245"/>
      <c r="C350" s="245"/>
      <c r="D350" s="245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</row>
    <row r="351" ht="12.75" customHeight="1">
      <c r="A351" s="245"/>
      <c r="B351" s="245"/>
      <c r="C351" s="245"/>
      <c r="D351" s="245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</row>
    <row r="352" ht="12.75" customHeight="1">
      <c r="A352" s="245"/>
      <c r="B352" s="245"/>
      <c r="C352" s="245"/>
      <c r="D352" s="245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</row>
    <row r="353" ht="12.75" customHeight="1">
      <c r="A353" s="245"/>
      <c r="B353" s="245"/>
      <c r="C353" s="245"/>
      <c r="D353" s="245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</row>
    <row r="354" ht="12.75" customHeight="1">
      <c r="A354" s="245"/>
      <c r="B354" s="245"/>
      <c r="C354" s="245"/>
      <c r="D354" s="245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</row>
    <row r="355" ht="12.75" customHeight="1">
      <c r="A355" s="245"/>
      <c r="B355" s="245"/>
      <c r="C355" s="245"/>
      <c r="D355" s="245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</row>
    <row r="356" ht="12.75" customHeight="1">
      <c r="A356" s="245"/>
      <c r="B356" s="245"/>
      <c r="C356" s="245"/>
      <c r="D356" s="245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</row>
    <row r="357" ht="12.75" customHeight="1">
      <c r="A357" s="245"/>
      <c r="B357" s="245"/>
      <c r="C357" s="245"/>
      <c r="D357" s="245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</row>
    <row r="358" ht="12.75" customHeight="1">
      <c r="A358" s="245"/>
      <c r="B358" s="245"/>
      <c r="C358" s="245"/>
      <c r="D358" s="245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</row>
    <row r="359" ht="12.75" customHeight="1">
      <c r="A359" s="245"/>
      <c r="B359" s="245"/>
      <c r="C359" s="245"/>
      <c r="D359" s="245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</row>
    <row r="360" ht="12.75" customHeight="1">
      <c r="A360" s="245"/>
      <c r="B360" s="245"/>
      <c r="C360" s="245"/>
      <c r="D360" s="245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</row>
    <row r="361" ht="12.75" customHeight="1">
      <c r="A361" s="245"/>
      <c r="B361" s="245"/>
      <c r="C361" s="245"/>
      <c r="D361" s="245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</row>
    <row r="362" ht="12.75" customHeight="1">
      <c r="A362" s="245"/>
      <c r="B362" s="245"/>
      <c r="C362" s="245"/>
      <c r="D362" s="245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</row>
    <row r="363" ht="12.75" customHeight="1">
      <c r="A363" s="245"/>
      <c r="B363" s="245"/>
      <c r="C363" s="245"/>
      <c r="D363" s="245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</row>
    <row r="364" ht="12.75" customHeight="1">
      <c r="A364" s="245"/>
      <c r="B364" s="245"/>
      <c r="C364" s="245"/>
      <c r="D364" s="245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</row>
    <row r="365" ht="12.75" customHeight="1">
      <c r="A365" s="245"/>
      <c r="B365" s="245"/>
      <c r="C365" s="245"/>
      <c r="D365" s="245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</row>
    <row r="366" ht="12.75" customHeight="1">
      <c r="A366" s="245"/>
      <c r="B366" s="245"/>
      <c r="C366" s="245"/>
      <c r="D366" s="245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</row>
    <row r="367" ht="12.75" customHeight="1">
      <c r="A367" s="245"/>
      <c r="B367" s="245"/>
      <c r="C367" s="245"/>
      <c r="D367" s="245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</row>
    <row r="368" ht="12.75" customHeight="1">
      <c r="A368" s="245"/>
      <c r="B368" s="245"/>
      <c r="C368" s="245"/>
      <c r="D368" s="245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</row>
    <row r="369" ht="12.75" customHeight="1">
      <c r="A369" s="245"/>
      <c r="B369" s="245"/>
      <c r="C369" s="245"/>
      <c r="D369" s="245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</row>
    <row r="370" ht="12.75" customHeight="1">
      <c r="A370" s="245"/>
      <c r="B370" s="245"/>
      <c r="C370" s="245"/>
      <c r="D370" s="245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</row>
    <row r="371" ht="12.75" customHeight="1">
      <c r="A371" s="245"/>
      <c r="B371" s="245"/>
      <c r="C371" s="245"/>
      <c r="D371" s="245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</row>
    <row r="372" ht="12.75" customHeight="1">
      <c r="A372" s="245"/>
      <c r="B372" s="245"/>
      <c r="C372" s="245"/>
      <c r="D372" s="245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</row>
    <row r="373" ht="12.75" customHeight="1">
      <c r="A373" s="245"/>
      <c r="B373" s="245"/>
      <c r="C373" s="245"/>
      <c r="D373" s="245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</row>
    <row r="374" ht="12.75" customHeight="1">
      <c r="A374" s="245"/>
      <c r="B374" s="245"/>
      <c r="C374" s="245"/>
      <c r="D374" s="245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</row>
    <row r="375" ht="12.75" customHeight="1">
      <c r="A375" s="245"/>
      <c r="B375" s="245"/>
      <c r="C375" s="245"/>
      <c r="D375" s="245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</row>
    <row r="376" ht="12.75" customHeight="1">
      <c r="A376" s="245"/>
      <c r="B376" s="245"/>
      <c r="C376" s="245"/>
      <c r="D376" s="245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</row>
    <row r="377" ht="12.75" customHeight="1">
      <c r="A377" s="245"/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</row>
    <row r="378" ht="12.75" customHeight="1">
      <c r="A378" s="245"/>
      <c r="B378" s="245"/>
      <c r="C378" s="245"/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</row>
    <row r="379" ht="12.75" customHeight="1">
      <c r="A379" s="245"/>
      <c r="B379" s="245"/>
      <c r="C379" s="24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</row>
    <row r="380" ht="12.75" customHeight="1">
      <c r="A380" s="245"/>
      <c r="B380" s="245"/>
      <c r="C380" s="24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</row>
    <row r="381" ht="12.75" customHeight="1">
      <c r="A381" s="245"/>
      <c r="B381" s="245"/>
      <c r="C381" s="24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</row>
    <row r="382" ht="12.75" customHeight="1">
      <c r="A382" s="245"/>
      <c r="B382" s="245"/>
      <c r="C382" s="24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</row>
    <row r="383" ht="12.75" customHeight="1">
      <c r="A383" s="245"/>
      <c r="B383" s="245"/>
      <c r="C383" s="24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</row>
    <row r="384" ht="12.75" customHeight="1">
      <c r="A384" s="245"/>
      <c r="B384" s="245"/>
      <c r="C384" s="24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</row>
    <row r="385" ht="12.75" customHeight="1">
      <c r="A385" s="245"/>
      <c r="B385" s="245"/>
      <c r="C385" s="24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</row>
    <row r="386" ht="12.75" customHeight="1">
      <c r="A386" s="245"/>
      <c r="B386" s="245"/>
      <c r="C386" s="24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</row>
    <row r="387" ht="12.75" customHeight="1">
      <c r="A387" s="245"/>
      <c r="B387" s="245"/>
      <c r="C387" s="24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</row>
    <row r="388" ht="12.75" customHeight="1">
      <c r="A388" s="245"/>
      <c r="B388" s="245"/>
      <c r="C388" s="24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</row>
    <row r="389" ht="12.75" customHeight="1">
      <c r="A389" s="245"/>
      <c r="B389" s="245"/>
      <c r="C389" s="24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</row>
    <row r="390" ht="12.75" customHeight="1">
      <c r="A390" s="245"/>
      <c r="B390" s="245"/>
      <c r="C390" s="245"/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</row>
    <row r="391" ht="12.75" customHeight="1">
      <c r="A391" s="245"/>
      <c r="B391" s="245"/>
      <c r="C391" s="245"/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</row>
    <row r="392" ht="12.75" customHeight="1">
      <c r="A392" s="245"/>
      <c r="B392" s="245"/>
      <c r="C392" s="245"/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</row>
    <row r="393" ht="12.75" customHeight="1">
      <c r="A393" s="245"/>
      <c r="B393" s="245"/>
      <c r="C393" s="245"/>
      <c r="D393" s="245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</row>
    <row r="394" ht="12.75" customHeight="1">
      <c r="A394" s="245"/>
      <c r="B394" s="245"/>
      <c r="C394" s="245"/>
      <c r="D394" s="245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</row>
    <row r="395" ht="12.75" customHeight="1">
      <c r="A395" s="245"/>
      <c r="B395" s="245"/>
      <c r="C395" s="245"/>
      <c r="D395" s="245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</row>
    <row r="396" ht="12.75" customHeight="1">
      <c r="A396" s="245"/>
      <c r="B396" s="245"/>
      <c r="C396" s="245"/>
      <c r="D396" s="245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</row>
    <row r="397" ht="12.75" customHeight="1">
      <c r="A397" s="245"/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</row>
    <row r="398" ht="12.75" customHeight="1">
      <c r="A398" s="245"/>
      <c r="B398" s="245"/>
      <c r="C398" s="245"/>
      <c r="D398" s="245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</row>
    <row r="399" ht="12.75" customHeight="1">
      <c r="A399" s="245"/>
      <c r="B399" s="245"/>
      <c r="C399" s="245"/>
      <c r="D399" s="245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</row>
    <row r="400" ht="12.75" customHeight="1">
      <c r="A400" s="245"/>
      <c r="B400" s="245"/>
      <c r="C400" s="245"/>
      <c r="D400" s="245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</row>
    <row r="401" ht="12.75" customHeight="1">
      <c r="A401" s="245"/>
      <c r="B401" s="245"/>
      <c r="C401" s="245"/>
      <c r="D401" s="245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</row>
    <row r="402" ht="12.75" customHeight="1">
      <c r="A402" s="245"/>
      <c r="B402" s="245"/>
      <c r="C402" s="245"/>
      <c r="D402" s="245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</row>
    <row r="403" ht="12.75" customHeight="1">
      <c r="A403" s="245"/>
      <c r="B403" s="245"/>
      <c r="C403" s="245"/>
      <c r="D403" s="245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</row>
    <row r="404" ht="12.75" customHeight="1">
      <c r="A404" s="245"/>
      <c r="B404" s="245"/>
      <c r="C404" s="245"/>
      <c r="D404" s="245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</row>
    <row r="405" ht="12.75" customHeight="1">
      <c r="A405" s="245"/>
      <c r="B405" s="245"/>
      <c r="C405" s="245"/>
      <c r="D405" s="245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</row>
    <row r="406" ht="12.75" customHeight="1">
      <c r="A406" s="245"/>
      <c r="B406" s="245"/>
      <c r="C406" s="245"/>
      <c r="D406" s="245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</row>
    <row r="407" ht="12.75" customHeight="1">
      <c r="A407" s="245"/>
      <c r="B407" s="245"/>
      <c r="C407" s="245"/>
      <c r="D407" s="245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</row>
    <row r="408" ht="12.75" customHeight="1">
      <c r="A408" s="245"/>
      <c r="B408" s="245"/>
      <c r="C408" s="245"/>
      <c r="D408" s="245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</row>
    <row r="409" ht="12.75" customHeight="1">
      <c r="A409" s="245"/>
      <c r="B409" s="245"/>
      <c r="C409" s="245"/>
      <c r="D409" s="245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</row>
    <row r="410" ht="12.75" customHeight="1">
      <c r="A410" s="245"/>
      <c r="B410" s="245"/>
      <c r="C410" s="245"/>
      <c r="D410" s="245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</row>
    <row r="411" ht="12.75" customHeight="1">
      <c r="A411" s="245"/>
      <c r="B411" s="245"/>
      <c r="C411" s="245"/>
      <c r="D411" s="245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</row>
    <row r="412" ht="12.75" customHeight="1">
      <c r="A412" s="245"/>
      <c r="B412" s="245"/>
      <c r="C412" s="245"/>
      <c r="D412" s="245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</row>
    <row r="413" ht="12.75" customHeight="1">
      <c r="A413" s="245"/>
      <c r="B413" s="245"/>
      <c r="C413" s="245"/>
      <c r="D413" s="245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</row>
    <row r="414" ht="12.75" customHeight="1">
      <c r="A414" s="245"/>
      <c r="B414" s="245"/>
      <c r="C414" s="245"/>
      <c r="D414" s="245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</row>
    <row r="415" ht="12.75" customHeight="1">
      <c r="A415" s="245"/>
      <c r="B415" s="245"/>
      <c r="C415" s="245"/>
      <c r="D415" s="245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</row>
    <row r="416" ht="12.75" customHeight="1">
      <c r="A416" s="245"/>
      <c r="B416" s="245"/>
      <c r="C416" s="245"/>
      <c r="D416" s="245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</row>
    <row r="417" ht="12.75" customHeight="1">
      <c r="A417" s="245"/>
      <c r="B417" s="245"/>
      <c r="C417" s="245"/>
      <c r="D417" s="245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</row>
    <row r="418" ht="12.75" customHeight="1">
      <c r="A418" s="245"/>
      <c r="B418" s="245"/>
      <c r="C418" s="245"/>
      <c r="D418" s="245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</row>
    <row r="419" ht="12.75" customHeight="1">
      <c r="A419" s="245"/>
      <c r="B419" s="245"/>
      <c r="C419" s="245"/>
      <c r="D419" s="245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</row>
    <row r="420" ht="12.75" customHeight="1">
      <c r="A420" s="245"/>
      <c r="B420" s="245"/>
      <c r="C420" s="245"/>
      <c r="D420" s="245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</row>
    <row r="421" ht="12.75" customHeight="1">
      <c r="A421" s="245"/>
      <c r="B421" s="245"/>
      <c r="C421" s="245"/>
      <c r="D421" s="245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</row>
    <row r="422" ht="12.75" customHeight="1">
      <c r="A422" s="245"/>
      <c r="B422" s="245"/>
      <c r="C422" s="245"/>
      <c r="D422" s="245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</row>
    <row r="423" ht="12.75" customHeight="1">
      <c r="A423" s="245"/>
      <c r="B423" s="245"/>
      <c r="C423" s="245"/>
      <c r="D423" s="245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</row>
    <row r="424" ht="12.75" customHeight="1">
      <c r="A424" s="245"/>
      <c r="B424" s="245"/>
      <c r="C424" s="245"/>
      <c r="D424" s="245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</row>
    <row r="425" ht="12.75" customHeight="1">
      <c r="A425" s="245"/>
      <c r="B425" s="245"/>
      <c r="C425" s="245"/>
      <c r="D425" s="245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</row>
    <row r="426" ht="12.75" customHeight="1">
      <c r="A426" s="245"/>
      <c r="B426" s="245"/>
      <c r="C426" s="245"/>
      <c r="D426" s="245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</row>
    <row r="427" ht="12.75" customHeight="1">
      <c r="A427" s="245"/>
      <c r="B427" s="245"/>
      <c r="C427" s="245"/>
      <c r="D427" s="245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</row>
    <row r="428" ht="12.75" customHeight="1">
      <c r="A428" s="245"/>
      <c r="B428" s="245"/>
      <c r="C428" s="245"/>
      <c r="D428" s="245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</row>
    <row r="429" ht="12.75" customHeight="1">
      <c r="A429" s="245"/>
      <c r="B429" s="245"/>
      <c r="C429" s="245"/>
      <c r="D429" s="245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</row>
    <row r="430" ht="12.75" customHeight="1">
      <c r="A430" s="245"/>
      <c r="B430" s="245"/>
      <c r="C430" s="245"/>
      <c r="D430" s="245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</row>
    <row r="431" ht="12.75" customHeight="1">
      <c r="A431" s="245"/>
      <c r="B431" s="245"/>
      <c r="C431" s="245"/>
      <c r="D431" s="245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</row>
    <row r="432" ht="12.75" customHeight="1">
      <c r="A432" s="245"/>
      <c r="B432" s="245"/>
      <c r="C432" s="245"/>
      <c r="D432" s="245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</row>
    <row r="433" ht="12.75" customHeight="1">
      <c r="A433" s="245"/>
      <c r="B433" s="245"/>
      <c r="C433" s="245"/>
      <c r="D433" s="245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</row>
    <row r="434" ht="12.75" customHeight="1">
      <c r="A434" s="245"/>
      <c r="B434" s="245"/>
      <c r="C434" s="245"/>
      <c r="D434" s="245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</row>
    <row r="435" ht="12.75" customHeight="1">
      <c r="A435" s="245"/>
      <c r="B435" s="245"/>
      <c r="C435" s="245"/>
      <c r="D435" s="245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</row>
    <row r="436" ht="12.75" customHeight="1">
      <c r="A436" s="245"/>
      <c r="B436" s="245"/>
      <c r="C436" s="245"/>
      <c r="D436" s="245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</row>
    <row r="437" ht="12.75" customHeight="1">
      <c r="A437" s="245"/>
      <c r="B437" s="245"/>
      <c r="C437" s="245"/>
      <c r="D437" s="245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</row>
    <row r="438" ht="12.75" customHeight="1">
      <c r="A438" s="245"/>
      <c r="B438" s="245"/>
      <c r="C438" s="245"/>
      <c r="D438" s="245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</row>
    <row r="439" ht="12.75" customHeight="1">
      <c r="A439" s="245"/>
      <c r="B439" s="245"/>
      <c r="C439" s="245"/>
      <c r="D439" s="245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</row>
    <row r="440" ht="12.75" customHeight="1">
      <c r="A440" s="245"/>
      <c r="B440" s="245"/>
      <c r="C440" s="245"/>
      <c r="D440" s="245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</row>
    <row r="441" ht="12.75" customHeight="1">
      <c r="A441" s="245"/>
      <c r="B441" s="245"/>
      <c r="C441" s="245"/>
      <c r="D441" s="245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</row>
    <row r="442" ht="12.75" customHeight="1">
      <c r="A442" s="245"/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</row>
    <row r="443" ht="12.75" customHeight="1">
      <c r="A443" s="245"/>
      <c r="B443" s="245"/>
      <c r="C443" s="245"/>
      <c r="D443" s="245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</row>
    <row r="444" ht="12.75" customHeight="1">
      <c r="A444" s="245"/>
      <c r="B444" s="245"/>
      <c r="C444" s="245"/>
      <c r="D444" s="245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</row>
    <row r="445" ht="12.75" customHeight="1">
      <c r="A445" s="245"/>
      <c r="B445" s="245"/>
      <c r="C445" s="245"/>
      <c r="D445" s="245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</row>
    <row r="446" ht="12.75" customHeight="1">
      <c r="A446" s="245"/>
      <c r="B446" s="245"/>
      <c r="C446" s="245"/>
      <c r="D446" s="245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</row>
    <row r="447" ht="12.75" customHeight="1">
      <c r="A447" s="245"/>
      <c r="B447" s="245"/>
      <c r="C447" s="245"/>
      <c r="D447" s="245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</row>
    <row r="448" ht="12.75" customHeight="1">
      <c r="A448" s="245"/>
      <c r="B448" s="245"/>
      <c r="C448" s="245"/>
      <c r="D448" s="245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</row>
    <row r="449" ht="12.75" customHeight="1">
      <c r="A449" s="245"/>
      <c r="B449" s="245"/>
      <c r="C449" s="245"/>
      <c r="D449" s="245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</row>
    <row r="450" ht="12.75" customHeight="1">
      <c r="A450" s="245"/>
      <c r="B450" s="245"/>
      <c r="C450" s="245"/>
      <c r="D450" s="245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</row>
    <row r="451" ht="12.75" customHeight="1">
      <c r="A451" s="245"/>
      <c r="B451" s="245"/>
      <c r="C451" s="245"/>
      <c r="D451" s="245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</row>
    <row r="452" ht="12.75" customHeight="1">
      <c r="A452" s="245"/>
      <c r="B452" s="245"/>
      <c r="C452" s="245"/>
      <c r="D452" s="245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</row>
    <row r="453" ht="12.75" customHeight="1">
      <c r="A453" s="245"/>
      <c r="B453" s="245"/>
      <c r="C453" s="245"/>
      <c r="D453" s="245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</row>
    <row r="454" ht="12.75" customHeight="1">
      <c r="A454" s="245"/>
      <c r="B454" s="245"/>
      <c r="C454" s="245"/>
      <c r="D454" s="245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</row>
    <row r="455" ht="12.75" customHeight="1">
      <c r="A455" s="245"/>
      <c r="B455" s="245"/>
      <c r="C455" s="245"/>
      <c r="D455" s="245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</row>
    <row r="456" ht="12.75" customHeight="1">
      <c r="A456" s="245"/>
      <c r="B456" s="245"/>
      <c r="C456" s="245"/>
      <c r="D456" s="245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</row>
    <row r="457" ht="12.75" customHeight="1">
      <c r="A457" s="245"/>
      <c r="B457" s="245"/>
      <c r="C457" s="245"/>
      <c r="D457" s="245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</row>
    <row r="458" ht="12.75" customHeight="1">
      <c r="A458" s="245"/>
      <c r="B458" s="245"/>
      <c r="C458" s="245"/>
      <c r="D458" s="245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</row>
    <row r="459" ht="12.75" customHeight="1">
      <c r="A459" s="245"/>
      <c r="B459" s="245"/>
      <c r="C459" s="245"/>
      <c r="D459" s="245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</row>
    <row r="460" ht="12.75" customHeight="1">
      <c r="A460" s="245"/>
      <c r="B460" s="245"/>
      <c r="C460" s="245"/>
      <c r="D460" s="245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</row>
    <row r="461" ht="12.75" customHeight="1">
      <c r="A461" s="245"/>
      <c r="B461" s="245"/>
      <c r="C461" s="245"/>
      <c r="D461" s="245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</row>
    <row r="462" ht="12.75" customHeight="1">
      <c r="A462" s="245"/>
      <c r="B462" s="245"/>
      <c r="C462" s="245"/>
      <c r="D462" s="245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</row>
    <row r="463" ht="12.75" customHeight="1">
      <c r="A463" s="245"/>
      <c r="B463" s="245"/>
      <c r="C463" s="245"/>
      <c r="D463" s="245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</row>
    <row r="464" ht="12.75" customHeight="1">
      <c r="A464" s="245"/>
      <c r="B464" s="245"/>
      <c r="C464" s="245"/>
      <c r="D464" s="245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</row>
    <row r="465" ht="12.75" customHeight="1">
      <c r="A465" s="245"/>
      <c r="B465" s="245"/>
      <c r="C465" s="245"/>
      <c r="D465" s="245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</row>
    <row r="466" ht="12.75" customHeight="1">
      <c r="A466" s="245"/>
      <c r="B466" s="245"/>
      <c r="C466" s="245"/>
      <c r="D466" s="245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</row>
    <row r="467" ht="12.75" customHeight="1">
      <c r="A467" s="245"/>
      <c r="B467" s="245"/>
      <c r="C467" s="245"/>
      <c r="D467" s="245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</row>
    <row r="468" ht="12.75" customHeight="1">
      <c r="A468" s="245"/>
      <c r="B468" s="245"/>
      <c r="C468" s="245"/>
      <c r="D468" s="245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</row>
    <row r="469" ht="12.75" customHeight="1">
      <c r="A469" s="245"/>
      <c r="B469" s="245"/>
      <c r="C469" s="245"/>
      <c r="D469" s="245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</row>
    <row r="470" ht="12.75" customHeight="1">
      <c r="A470" s="245"/>
      <c r="B470" s="245"/>
      <c r="C470" s="245"/>
      <c r="D470" s="245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</row>
    <row r="471" ht="12.75" customHeight="1">
      <c r="A471" s="245"/>
      <c r="B471" s="245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</row>
    <row r="472" ht="12.75" customHeight="1">
      <c r="A472" s="245"/>
      <c r="B472" s="245"/>
      <c r="C472" s="245"/>
      <c r="D472" s="245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</row>
    <row r="473" ht="12.75" customHeight="1">
      <c r="A473" s="245"/>
      <c r="B473" s="245"/>
      <c r="C473" s="245"/>
      <c r="D473" s="245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</row>
    <row r="474" ht="12.75" customHeight="1">
      <c r="A474" s="245"/>
      <c r="B474" s="245"/>
      <c r="C474" s="245"/>
      <c r="D474" s="245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</row>
    <row r="475" ht="12.75" customHeight="1">
      <c r="A475" s="245"/>
      <c r="B475" s="245"/>
      <c r="C475" s="245"/>
      <c r="D475" s="245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</row>
    <row r="476" ht="12.75" customHeight="1">
      <c r="A476" s="245"/>
      <c r="B476" s="245"/>
      <c r="C476" s="245"/>
      <c r="D476" s="245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</row>
    <row r="477" ht="12.75" customHeight="1">
      <c r="A477" s="245"/>
      <c r="B477" s="245"/>
      <c r="C477" s="245"/>
      <c r="D477" s="245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</row>
    <row r="478" ht="12.75" customHeight="1">
      <c r="A478" s="245"/>
      <c r="B478" s="245"/>
      <c r="C478" s="245"/>
      <c r="D478" s="245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</row>
    <row r="479" ht="12.75" customHeight="1">
      <c r="A479" s="245"/>
      <c r="B479" s="245"/>
      <c r="C479" s="245"/>
      <c r="D479" s="245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</row>
    <row r="480" ht="12.75" customHeight="1">
      <c r="A480" s="245"/>
      <c r="B480" s="245"/>
      <c r="C480" s="245"/>
      <c r="D480" s="245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</row>
    <row r="481" ht="12.75" customHeight="1">
      <c r="A481" s="245"/>
      <c r="B481" s="245"/>
      <c r="C481" s="245"/>
      <c r="D481" s="245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</row>
    <row r="482" ht="12.75" customHeight="1">
      <c r="A482" s="245"/>
      <c r="B482" s="245"/>
      <c r="C482" s="245"/>
      <c r="D482" s="245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</row>
    <row r="483" ht="12.75" customHeight="1">
      <c r="A483" s="245"/>
      <c r="B483" s="245"/>
      <c r="C483" s="245"/>
      <c r="D483" s="245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</row>
    <row r="484" ht="12.75" customHeight="1">
      <c r="A484" s="245"/>
      <c r="B484" s="245"/>
      <c r="C484" s="245"/>
      <c r="D484" s="245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</row>
    <row r="485" ht="12.75" customHeight="1">
      <c r="A485" s="245"/>
      <c r="B485" s="245"/>
      <c r="C485" s="245"/>
      <c r="D485" s="245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</row>
    <row r="486" ht="12.75" customHeight="1">
      <c r="A486" s="245"/>
      <c r="B486" s="245"/>
      <c r="C486" s="245"/>
      <c r="D486" s="245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</row>
    <row r="487" ht="12.75" customHeight="1">
      <c r="A487" s="245"/>
      <c r="B487" s="245"/>
      <c r="C487" s="245"/>
      <c r="D487" s="245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</row>
    <row r="488" ht="12.75" customHeight="1">
      <c r="A488" s="245"/>
      <c r="B488" s="245"/>
      <c r="C488" s="245"/>
      <c r="D488" s="245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</row>
    <row r="489" ht="12.75" customHeight="1">
      <c r="A489" s="245"/>
      <c r="B489" s="245"/>
      <c r="C489" s="245"/>
      <c r="D489" s="245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</row>
    <row r="490" ht="12.75" customHeight="1">
      <c r="A490" s="245"/>
      <c r="B490" s="245"/>
      <c r="C490" s="245"/>
      <c r="D490" s="245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</row>
    <row r="491" ht="12.75" customHeight="1">
      <c r="A491" s="245"/>
      <c r="B491" s="245"/>
      <c r="C491" s="245"/>
      <c r="D491" s="245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</row>
    <row r="492" ht="12.75" customHeight="1">
      <c r="A492" s="245"/>
      <c r="B492" s="245"/>
      <c r="C492" s="245"/>
      <c r="D492" s="245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</row>
    <row r="493" ht="12.75" customHeight="1">
      <c r="A493" s="245"/>
      <c r="B493" s="245"/>
      <c r="C493" s="245"/>
      <c r="D493" s="245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</row>
    <row r="494" ht="12.75" customHeight="1">
      <c r="A494" s="245"/>
      <c r="B494" s="245"/>
      <c r="C494" s="245"/>
      <c r="D494" s="245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</row>
    <row r="495" ht="12.75" customHeight="1">
      <c r="A495" s="245"/>
      <c r="B495" s="245"/>
      <c r="C495" s="245"/>
      <c r="D495" s="245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</row>
    <row r="496" ht="12.75" customHeight="1">
      <c r="A496" s="245"/>
      <c r="B496" s="245"/>
      <c r="C496" s="245"/>
      <c r="D496" s="245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</row>
    <row r="497" ht="12.75" customHeight="1">
      <c r="A497" s="245"/>
      <c r="B497" s="245"/>
      <c r="C497" s="245"/>
      <c r="D497" s="245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</row>
    <row r="498" ht="12.75" customHeight="1">
      <c r="A498" s="245"/>
      <c r="B498" s="245"/>
      <c r="C498" s="245"/>
      <c r="D498" s="245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</row>
    <row r="499" ht="12.75" customHeight="1">
      <c r="A499" s="245"/>
      <c r="B499" s="245"/>
      <c r="C499" s="245"/>
      <c r="D499" s="245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</row>
    <row r="500" ht="12.75" customHeight="1">
      <c r="A500" s="245"/>
      <c r="B500" s="245"/>
      <c r="C500" s="245"/>
      <c r="D500" s="245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</row>
    <row r="501" ht="12.75" customHeight="1">
      <c r="A501" s="245"/>
      <c r="B501" s="245"/>
      <c r="C501" s="245"/>
      <c r="D501" s="245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</row>
    <row r="502" ht="12.75" customHeight="1">
      <c r="A502" s="245"/>
      <c r="B502" s="245"/>
      <c r="C502" s="245"/>
      <c r="D502" s="245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</row>
    <row r="503" ht="12.75" customHeight="1">
      <c r="A503" s="245"/>
      <c r="B503" s="245"/>
      <c r="C503" s="245"/>
      <c r="D503" s="245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</row>
    <row r="504" ht="12.75" customHeight="1">
      <c r="A504" s="245"/>
      <c r="B504" s="245"/>
      <c r="C504" s="245"/>
      <c r="D504" s="245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</row>
    <row r="505" ht="12.75" customHeight="1">
      <c r="A505" s="245"/>
      <c r="B505" s="245"/>
      <c r="C505" s="245"/>
      <c r="D505" s="245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</row>
    <row r="506" ht="12.75" customHeight="1">
      <c r="A506" s="245"/>
      <c r="B506" s="245"/>
      <c r="C506" s="245"/>
      <c r="D506" s="245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</row>
    <row r="507" ht="12.75" customHeight="1">
      <c r="A507" s="245"/>
      <c r="B507" s="245"/>
      <c r="C507" s="245"/>
      <c r="D507" s="245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</row>
    <row r="508" ht="12.75" customHeight="1">
      <c r="A508" s="245"/>
      <c r="B508" s="245"/>
      <c r="C508" s="245"/>
      <c r="D508" s="245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</row>
    <row r="509" ht="12.75" customHeight="1">
      <c r="A509" s="245"/>
      <c r="B509" s="245"/>
      <c r="C509" s="245"/>
      <c r="D509" s="245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</row>
    <row r="510" ht="12.75" customHeight="1">
      <c r="A510" s="245"/>
      <c r="B510" s="245"/>
      <c r="C510" s="245"/>
      <c r="D510" s="245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</row>
    <row r="511" ht="12.75" customHeight="1">
      <c r="A511" s="245"/>
      <c r="B511" s="245"/>
      <c r="C511" s="245"/>
      <c r="D511" s="245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</row>
    <row r="512" ht="12.75" customHeight="1">
      <c r="A512" s="245"/>
      <c r="B512" s="245"/>
      <c r="C512" s="245"/>
      <c r="D512" s="245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</row>
    <row r="513" ht="12.75" customHeight="1">
      <c r="A513" s="245"/>
      <c r="B513" s="245"/>
      <c r="C513" s="245"/>
      <c r="D513" s="245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</row>
    <row r="514" ht="12.75" customHeight="1">
      <c r="A514" s="245"/>
      <c r="B514" s="245"/>
      <c r="C514" s="245"/>
      <c r="D514" s="245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</row>
    <row r="515" ht="12.75" customHeight="1">
      <c r="A515" s="245"/>
      <c r="B515" s="245"/>
      <c r="C515" s="245"/>
      <c r="D515" s="245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</row>
    <row r="516" ht="12.75" customHeight="1">
      <c r="A516" s="245"/>
      <c r="B516" s="245"/>
      <c r="C516" s="245"/>
      <c r="D516" s="245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</row>
    <row r="517" ht="12.75" customHeight="1">
      <c r="A517" s="245"/>
      <c r="B517" s="245"/>
      <c r="C517" s="245"/>
      <c r="D517" s="245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</row>
    <row r="518" ht="12.75" customHeight="1">
      <c r="A518" s="245"/>
      <c r="B518" s="245"/>
      <c r="C518" s="245"/>
      <c r="D518" s="245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</row>
    <row r="519" ht="12.75" customHeight="1">
      <c r="A519" s="245"/>
      <c r="B519" s="245"/>
      <c r="C519" s="245"/>
      <c r="D519" s="245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</row>
    <row r="520" ht="12.75" customHeight="1">
      <c r="A520" s="245"/>
      <c r="B520" s="245"/>
      <c r="C520" s="245"/>
      <c r="D520" s="245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</row>
    <row r="521" ht="12.75" customHeight="1">
      <c r="A521" s="245"/>
      <c r="B521" s="245"/>
      <c r="C521" s="245"/>
      <c r="D521" s="245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</row>
    <row r="522" ht="12.75" customHeight="1">
      <c r="A522" s="245"/>
      <c r="B522" s="245"/>
      <c r="C522" s="245"/>
      <c r="D522" s="245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</row>
    <row r="523" ht="12.75" customHeight="1">
      <c r="A523" s="245"/>
      <c r="B523" s="245"/>
      <c r="C523" s="245"/>
      <c r="D523" s="245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</row>
    <row r="524" ht="12.75" customHeight="1">
      <c r="A524" s="245"/>
      <c r="B524" s="245"/>
      <c r="C524" s="245"/>
      <c r="D524" s="245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</row>
    <row r="525" ht="12.75" customHeight="1">
      <c r="A525" s="245"/>
      <c r="B525" s="245"/>
      <c r="C525" s="245"/>
      <c r="D525" s="245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</row>
    <row r="526" ht="12.75" customHeight="1">
      <c r="A526" s="245"/>
      <c r="B526" s="245"/>
      <c r="C526" s="245"/>
      <c r="D526" s="245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</row>
    <row r="527" ht="12.75" customHeight="1">
      <c r="A527" s="245"/>
      <c r="B527" s="245"/>
      <c r="C527" s="245"/>
      <c r="D527" s="245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</row>
    <row r="528" ht="12.75" customHeight="1">
      <c r="A528" s="245"/>
      <c r="B528" s="245"/>
      <c r="C528" s="245"/>
      <c r="D528" s="245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</row>
    <row r="529" ht="12.75" customHeight="1">
      <c r="A529" s="245"/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</row>
    <row r="530" ht="12.75" customHeight="1">
      <c r="A530" s="245"/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</row>
    <row r="531" ht="12.75" customHeight="1">
      <c r="A531" s="245"/>
      <c r="B531" s="245"/>
      <c r="C531" s="245"/>
      <c r="D531" s="245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</row>
    <row r="532" ht="12.75" customHeight="1">
      <c r="A532" s="245"/>
      <c r="B532" s="245"/>
      <c r="C532" s="245"/>
      <c r="D532" s="245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</row>
    <row r="533" ht="12.75" customHeight="1">
      <c r="A533" s="245"/>
      <c r="B533" s="245"/>
      <c r="C533" s="245"/>
      <c r="D533" s="245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</row>
    <row r="534" ht="12.75" customHeight="1">
      <c r="A534" s="245"/>
      <c r="B534" s="245"/>
      <c r="C534" s="245"/>
      <c r="D534" s="245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</row>
    <row r="535" ht="12.75" customHeight="1">
      <c r="A535" s="245"/>
      <c r="B535" s="245"/>
      <c r="C535" s="245"/>
      <c r="D535" s="245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</row>
    <row r="536" ht="12.75" customHeight="1">
      <c r="A536" s="245"/>
      <c r="B536" s="245"/>
      <c r="C536" s="245"/>
      <c r="D536" s="245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</row>
    <row r="537" ht="12.75" customHeight="1">
      <c r="A537" s="245"/>
      <c r="B537" s="245"/>
      <c r="C537" s="245"/>
      <c r="D537" s="245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</row>
    <row r="538" ht="12.75" customHeight="1">
      <c r="A538" s="245"/>
      <c r="B538" s="245"/>
      <c r="C538" s="245"/>
      <c r="D538" s="245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</row>
    <row r="539" ht="12.75" customHeight="1">
      <c r="A539" s="245"/>
      <c r="B539" s="245"/>
      <c r="C539" s="245"/>
      <c r="D539" s="245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</row>
    <row r="540" ht="12.75" customHeight="1">
      <c r="A540" s="245"/>
      <c r="B540" s="245"/>
      <c r="C540" s="245"/>
      <c r="D540" s="245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</row>
    <row r="541" ht="12.75" customHeight="1">
      <c r="A541" s="245"/>
      <c r="B541" s="245"/>
      <c r="C541" s="245"/>
      <c r="D541" s="245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</row>
    <row r="542" ht="12.75" customHeight="1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</row>
    <row r="543" ht="12.75" customHeight="1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</row>
    <row r="544" ht="12.75" customHeight="1">
      <c r="A544" s="245"/>
      <c r="B544" s="245"/>
      <c r="C544" s="245"/>
      <c r="D544" s="245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</row>
    <row r="545" ht="12.75" customHeight="1">
      <c r="A545" s="245"/>
      <c r="B545" s="245"/>
      <c r="C545" s="245"/>
      <c r="D545" s="245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</row>
    <row r="546" ht="12.75" customHeight="1">
      <c r="A546" s="245"/>
      <c r="B546" s="245"/>
      <c r="C546" s="245"/>
      <c r="D546" s="245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</row>
    <row r="547" ht="12.75" customHeight="1">
      <c r="A547" s="245"/>
      <c r="B547" s="245"/>
      <c r="C547" s="245"/>
      <c r="D547" s="245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</row>
    <row r="548" ht="12.75" customHeight="1">
      <c r="A548" s="245"/>
      <c r="B548" s="245"/>
      <c r="C548" s="245"/>
      <c r="D548" s="245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</row>
    <row r="549" ht="12.75" customHeight="1">
      <c r="A549" s="245"/>
      <c r="B549" s="245"/>
      <c r="C549" s="245"/>
      <c r="D549" s="245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</row>
    <row r="550" ht="12.75" customHeight="1">
      <c r="A550" s="245"/>
      <c r="B550" s="245"/>
      <c r="C550" s="245"/>
      <c r="D550" s="245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</row>
    <row r="551" ht="12.75" customHeight="1">
      <c r="A551" s="245"/>
      <c r="B551" s="245"/>
      <c r="C551" s="245"/>
      <c r="D551" s="245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</row>
    <row r="552" ht="12.75" customHeight="1">
      <c r="A552" s="245"/>
      <c r="B552" s="245"/>
      <c r="C552" s="245"/>
      <c r="D552" s="245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</row>
    <row r="553" ht="12.75" customHeight="1">
      <c r="A553" s="245"/>
      <c r="B553" s="245"/>
      <c r="C553" s="245"/>
      <c r="D553" s="245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</row>
    <row r="554" ht="12.75" customHeight="1">
      <c r="A554" s="245"/>
      <c r="B554" s="245"/>
      <c r="C554" s="245"/>
      <c r="D554" s="245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</row>
    <row r="555" ht="12.75" customHeight="1">
      <c r="A555" s="245"/>
      <c r="B555" s="245"/>
      <c r="C555" s="245"/>
      <c r="D555" s="245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</row>
    <row r="556" ht="12.75" customHeight="1">
      <c r="A556" s="245"/>
      <c r="B556" s="245"/>
      <c r="C556" s="245"/>
      <c r="D556" s="245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</row>
    <row r="557" ht="12.75" customHeight="1">
      <c r="A557" s="245"/>
      <c r="B557" s="245"/>
      <c r="C557" s="245"/>
      <c r="D557" s="245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</row>
    <row r="558" ht="12.75" customHeight="1">
      <c r="A558" s="245"/>
      <c r="B558" s="245"/>
      <c r="C558" s="245"/>
      <c r="D558" s="245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</row>
    <row r="559" ht="12.75" customHeight="1">
      <c r="A559" s="245"/>
      <c r="B559" s="245"/>
      <c r="C559" s="245"/>
      <c r="D559" s="245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</row>
    <row r="560" ht="12.75" customHeight="1">
      <c r="A560" s="245"/>
      <c r="B560" s="245"/>
      <c r="C560" s="245"/>
      <c r="D560" s="245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</row>
    <row r="561" ht="12.75" customHeight="1">
      <c r="A561" s="245"/>
      <c r="B561" s="245"/>
      <c r="C561" s="245"/>
      <c r="D561" s="245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</row>
    <row r="562" ht="12.75" customHeight="1">
      <c r="A562" s="245"/>
      <c r="B562" s="245"/>
      <c r="C562" s="245"/>
      <c r="D562" s="245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</row>
    <row r="563" ht="12.75" customHeight="1">
      <c r="A563" s="245"/>
      <c r="B563" s="245"/>
      <c r="C563" s="245"/>
      <c r="D563" s="245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</row>
    <row r="564" ht="12.75" customHeight="1">
      <c r="A564" s="245"/>
      <c r="B564" s="245"/>
      <c r="C564" s="245"/>
      <c r="D564" s="245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</row>
    <row r="565" ht="12.75" customHeight="1">
      <c r="A565" s="245"/>
      <c r="B565" s="245"/>
      <c r="C565" s="245"/>
      <c r="D565" s="245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</row>
    <row r="566" ht="12.75" customHeight="1">
      <c r="A566" s="245"/>
      <c r="B566" s="245"/>
      <c r="C566" s="245"/>
      <c r="D566" s="245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</row>
    <row r="567" ht="12.75" customHeight="1">
      <c r="A567" s="245"/>
      <c r="B567" s="245"/>
      <c r="C567" s="245"/>
      <c r="D567" s="245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</row>
    <row r="568" ht="12.75" customHeight="1">
      <c r="A568" s="245"/>
      <c r="B568" s="245"/>
      <c r="C568" s="245"/>
      <c r="D568" s="245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</row>
    <row r="569" ht="12.75" customHeight="1">
      <c r="A569" s="245"/>
      <c r="B569" s="245"/>
      <c r="C569" s="245"/>
      <c r="D569" s="245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</row>
    <row r="570" ht="12.75" customHeight="1">
      <c r="A570" s="245"/>
      <c r="B570" s="245"/>
      <c r="C570" s="245"/>
      <c r="D570" s="245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</row>
    <row r="571" ht="12.75" customHeight="1">
      <c r="A571" s="245"/>
      <c r="B571" s="245"/>
      <c r="C571" s="245"/>
      <c r="D571" s="245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</row>
    <row r="572" ht="12.75" customHeight="1">
      <c r="A572" s="245"/>
      <c r="B572" s="245"/>
      <c r="C572" s="245"/>
      <c r="D572" s="245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</row>
    <row r="573" ht="12.75" customHeight="1">
      <c r="A573" s="245"/>
      <c r="B573" s="245"/>
      <c r="C573" s="245"/>
      <c r="D573" s="245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</row>
    <row r="574" ht="12.75" customHeight="1">
      <c r="A574" s="245"/>
      <c r="B574" s="245"/>
      <c r="C574" s="245"/>
      <c r="D574" s="245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</row>
    <row r="575" ht="12.75" customHeight="1">
      <c r="A575" s="245"/>
      <c r="B575" s="245"/>
      <c r="C575" s="245"/>
      <c r="D575" s="245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</row>
    <row r="576" ht="12.75" customHeight="1">
      <c r="A576" s="245"/>
      <c r="B576" s="245"/>
      <c r="C576" s="245"/>
      <c r="D576" s="245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</row>
    <row r="577" ht="12.75" customHeight="1">
      <c r="A577" s="245"/>
      <c r="B577" s="245"/>
      <c r="C577" s="245"/>
      <c r="D577" s="245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</row>
    <row r="578" ht="12.75" customHeight="1">
      <c r="A578" s="245"/>
      <c r="B578" s="245"/>
      <c r="C578" s="245"/>
      <c r="D578" s="245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</row>
    <row r="579" ht="12.75" customHeight="1">
      <c r="A579" s="245"/>
      <c r="B579" s="245"/>
      <c r="C579" s="245"/>
      <c r="D579" s="245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</row>
    <row r="580" ht="12.75" customHeight="1">
      <c r="A580" s="245"/>
      <c r="B580" s="245"/>
      <c r="C580" s="245"/>
      <c r="D580" s="245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</row>
    <row r="581" ht="12.75" customHeight="1">
      <c r="A581" s="245"/>
      <c r="B581" s="245"/>
      <c r="C581" s="245"/>
      <c r="D581" s="245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</row>
    <row r="582" ht="12.75" customHeight="1">
      <c r="A582" s="245"/>
      <c r="B582" s="245"/>
      <c r="C582" s="245"/>
      <c r="D582" s="245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</row>
    <row r="583" ht="12.75" customHeight="1">
      <c r="A583" s="245"/>
      <c r="B583" s="245"/>
      <c r="C583" s="245"/>
      <c r="D583" s="245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</row>
    <row r="584" ht="12.75" customHeight="1">
      <c r="A584" s="245"/>
      <c r="B584" s="245"/>
      <c r="C584" s="245"/>
      <c r="D584" s="245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</row>
    <row r="585" ht="12.75" customHeight="1">
      <c r="A585" s="245"/>
      <c r="B585" s="245"/>
      <c r="C585" s="245"/>
      <c r="D585" s="245"/>
      <c r="E585" s="245"/>
      <c r="F585" s="245"/>
      <c r="G585" s="245"/>
      <c r="H585" s="245"/>
      <c r="I585" s="245"/>
      <c r="J585" s="245"/>
      <c r="K585" s="245"/>
      <c r="L585" s="245"/>
      <c r="M585" s="245"/>
      <c r="N585" s="245"/>
      <c r="O585" s="245"/>
      <c r="P585" s="245"/>
      <c r="Q585" s="245"/>
      <c r="R585" s="245"/>
      <c r="S585" s="245"/>
      <c r="T585" s="245"/>
      <c r="U585" s="245"/>
      <c r="V585" s="245"/>
      <c r="W585" s="245"/>
      <c r="X585" s="245"/>
      <c r="Y585" s="245"/>
      <c r="Z585" s="245"/>
      <c r="AA585" s="245"/>
      <c r="AB585" s="245"/>
      <c r="AC585" s="245"/>
      <c r="AD585" s="245"/>
      <c r="AE585" s="245"/>
      <c r="AF585" s="245"/>
      <c r="AG585" s="245"/>
      <c r="AH585" s="245"/>
      <c r="AI585" s="245"/>
      <c r="AJ585" s="245"/>
      <c r="AK585" s="245"/>
      <c r="AL585" s="245"/>
      <c r="AM585" s="245"/>
      <c r="AN585" s="245"/>
      <c r="AO585" s="245"/>
      <c r="AP585" s="245"/>
      <c r="AQ585" s="245"/>
      <c r="AR585" s="245"/>
      <c r="AS585" s="245"/>
      <c r="AT585" s="245"/>
    </row>
    <row r="586" ht="12.75" customHeight="1">
      <c r="A586" s="245"/>
      <c r="B586" s="245"/>
      <c r="C586" s="245"/>
      <c r="D586" s="245"/>
      <c r="E586" s="245"/>
      <c r="F586" s="245"/>
      <c r="G586" s="245"/>
      <c r="H586" s="245"/>
      <c r="I586" s="245"/>
      <c r="J586" s="245"/>
      <c r="K586" s="245"/>
      <c r="L586" s="245"/>
      <c r="M586" s="245"/>
      <c r="N586" s="245"/>
      <c r="O586" s="245"/>
      <c r="P586" s="245"/>
      <c r="Q586" s="245"/>
      <c r="R586" s="245"/>
      <c r="S586" s="245"/>
      <c r="T586" s="245"/>
      <c r="U586" s="245"/>
      <c r="V586" s="245"/>
      <c r="W586" s="245"/>
      <c r="X586" s="245"/>
      <c r="Y586" s="245"/>
      <c r="Z586" s="245"/>
      <c r="AA586" s="245"/>
      <c r="AB586" s="245"/>
      <c r="AC586" s="245"/>
      <c r="AD586" s="245"/>
      <c r="AE586" s="245"/>
      <c r="AF586" s="245"/>
      <c r="AG586" s="245"/>
      <c r="AH586" s="245"/>
      <c r="AI586" s="245"/>
      <c r="AJ586" s="245"/>
      <c r="AK586" s="245"/>
      <c r="AL586" s="245"/>
      <c r="AM586" s="245"/>
      <c r="AN586" s="245"/>
      <c r="AO586" s="245"/>
      <c r="AP586" s="245"/>
      <c r="AQ586" s="245"/>
      <c r="AR586" s="245"/>
      <c r="AS586" s="245"/>
      <c r="AT586" s="245"/>
    </row>
    <row r="587" ht="12.75" customHeight="1">
      <c r="A587" s="245"/>
      <c r="B587" s="245"/>
      <c r="C587" s="245"/>
      <c r="D587" s="245"/>
      <c r="E587" s="245"/>
      <c r="F587" s="245"/>
      <c r="G587" s="245"/>
      <c r="H587" s="245"/>
      <c r="I587" s="245"/>
      <c r="J587" s="245"/>
      <c r="K587" s="245"/>
      <c r="L587" s="245"/>
      <c r="M587" s="245"/>
      <c r="N587" s="245"/>
      <c r="O587" s="245"/>
      <c r="P587" s="245"/>
      <c r="Q587" s="245"/>
      <c r="R587" s="245"/>
      <c r="S587" s="245"/>
      <c r="T587" s="245"/>
      <c r="U587" s="245"/>
      <c r="V587" s="245"/>
      <c r="W587" s="245"/>
      <c r="X587" s="245"/>
      <c r="Y587" s="245"/>
      <c r="Z587" s="245"/>
      <c r="AA587" s="245"/>
      <c r="AB587" s="245"/>
      <c r="AC587" s="245"/>
      <c r="AD587" s="245"/>
      <c r="AE587" s="245"/>
      <c r="AF587" s="245"/>
      <c r="AG587" s="245"/>
      <c r="AH587" s="245"/>
      <c r="AI587" s="245"/>
      <c r="AJ587" s="245"/>
      <c r="AK587" s="245"/>
      <c r="AL587" s="245"/>
      <c r="AM587" s="245"/>
      <c r="AN587" s="245"/>
      <c r="AO587" s="245"/>
      <c r="AP587" s="245"/>
      <c r="AQ587" s="245"/>
      <c r="AR587" s="245"/>
      <c r="AS587" s="245"/>
      <c r="AT587" s="245"/>
    </row>
    <row r="588" ht="12.75" customHeight="1">
      <c r="A588" s="245"/>
      <c r="B588" s="245"/>
      <c r="C588" s="245"/>
      <c r="D588" s="245"/>
      <c r="E588" s="245"/>
      <c r="F588" s="245"/>
      <c r="G588" s="245"/>
      <c r="H588" s="245"/>
      <c r="I588" s="245"/>
      <c r="J588" s="245"/>
      <c r="K588" s="245"/>
      <c r="L588" s="245"/>
      <c r="M588" s="245"/>
      <c r="N588" s="245"/>
      <c r="O588" s="245"/>
      <c r="P588" s="245"/>
      <c r="Q588" s="245"/>
      <c r="R588" s="245"/>
      <c r="S588" s="245"/>
      <c r="T588" s="245"/>
      <c r="U588" s="245"/>
      <c r="V588" s="245"/>
      <c r="W588" s="245"/>
      <c r="X588" s="245"/>
      <c r="Y588" s="245"/>
      <c r="Z588" s="245"/>
      <c r="AA588" s="245"/>
      <c r="AB588" s="245"/>
      <c r="AC588" s="245"/>
      <c r="AD588" s="245"/>
      <c r="AE588" s="245"/>
      <c r="AF588" s="245"/>
      <c r="AG588" s="245"/>
      <c r="AH588" s="245"/>
      <c r="AI588" s="245"/>
      <c r="AJ588" s="245"/>
      <c r="AK588" s="245"/>
      <c r="AL588" s="245"/>
      <c r="AM588" s="245"/>
      <c r="AN588" s="245"/>
      <c r="AO588" s="245"/>
      <c r="AP588" s="245"/>
      <c r="AQ588" s="245"/>
      <c r="AR588" s="245"/>
      <c r="AS588" s="245"/>
      <c r="AT588" s="245"/>
    </row>
    <row r="589" ht="12.75" customHeight="1">
      <c r="A589" s="245"/>
      <c r="B589" s="245"/>
      <c r="C589" s="245"/>
      <c r="D589" s="245"/>
      <c r="E589" s="245"/>
      <c r="F589" s="245"/>
      <c r="G589" s="245"/>
      <c r="H589" s="245"/>
      <c r="I589" s="245"/>
      <c r="J589" s="245"/>
      <c r="K589" s="245"/>
      <c r="L589" s="245"/>
      <c r="M589" s="245"/>
      <c r="N589" s="245"/>
      <c r="O589" s="245"/>
      <c r="P589" s="245"/>
      <c r="Q589" s="245"/>
      <c r="R589" s="245"/>
      <c r="S589" s="245"/>
      <c r="T589" s="245"/>
      <c r="U589" s="245"/>
      <c r="V589" s="245"/>
      <c r="W589" s="245"/>
      <c r="X589" s="245"/>
      <c r="Y589" s="245"/>
      <c r="Z589" s="245"/>
      <c r="AA589" s="245"/>
      <c r="AB589" s="245"/>
      <c r="AC589" s="245"/>
      <c r="AD589" s="245"/>
      <c r="AE589" s="245"/>
      <c r="AF589" s="245"/>
      <c r="AG589" s="245"/>
      <c r="AH589" s="245"/>
      <c r="AI589" s="245"/>
      <c r="AJ589" s="245"/>
      <c r="AK589" s="245"/>
      <c r="AL589" s="245"/>
      <c r="AM589" s="245"/>
      <c r="AN589" s="245"/>
      <c r="AO589" s="245"/>
      <c r="AP589" s="245"/>
      <c r="AQ589" s="245"/>
      <c r="AR589" s="245"/>
      <c r="AS589" s="245"/>
      <c r="AT589" s="245"/>
    </row>
    <row r="590" ht="12.75" customHeight="1">
      <c r="A590" s="245"/>
      <c r="B590" s="245"/>
      <c r="C590" s="245"/>
      <c r="D590" s="245"/>
      <c r="E590" s="245"/>
      <c r="F590" s="245"/>
      <c r="G590" s="245"/>
      <c r="H590" s="245"/>
      <c r="I590" s="245"/>
      <c r="J590" s="245"/>
      <c r="K590" s="245"/>
      <c r="L590" s="245"/>
      <c r="M590" s="245"/>
      <c r="N590" s="245"/>
      <c r="O590" s="245"/>
      <c r="P590" s="245"/>
      <c r="Q590" s="245"/>
      <c r="R590" s="245"/>
      <c r="S590" s="245"/>
      <c r="T590" s="245"/>
      <c r="U590" s="245"/>
      <c r="V590" s="245"/>
      <c r="W590" s="245"/>
      <c r="X590" s="245"/>
      <c r="Y590" s="245"/>
      <c r="Z590" s="245"/>
      <c r="AA590" s="245"/>
      <c r="AB590" s="245"/>
      <c r="AC590" s="245"/>
      <c r="AD590" s="245"/>
      <c r="AE590" s="245"/>
      <c r="AF590" s="245"/>
      <c r="AG590" s="245"/>
      <c r="AH590" s="245"/>
      <c r="AI590" s="245"/>
      <c r="AJ590" s="245"/>
      <c r="AK590" s="245"/>
      <c r="AL590" s="245"/>
      <c r="AM590" s="245"/>
      <c r="AN590" s="245"/>
      <c r="AO590" s="245"/>
      <c r="AP590" s="245"/>
      <c r="AQ590" s="245"/>
      <c r="AR590" s="245"/>
      <c r="AS590" s="245"/>
      <c r="AT590" s="245"/>
    </row>
    <row r="591" ht="12.75" customHeight="1">
      <c r="A591" s="245"/>
      <c r="B591" s="245"/>
      <c r="C591" s="245"/>
      <c r="D591" s="245"/>
      <c r="E591" s="245"/>
      <c r="F591" s="245"/>
      <c r="G591" s="245"/>
      <c r="H591" s="245"/>
      <c r="I591" s="245"/>
      <c r="J591" s="245"/>
      <c r="K591" s="245"/>
      <c r="L591" s="245"/>
      <c r="M591" s="245"/>
      <c r="N591" s="245"/>
      <c r="O591" s="245"/>
      <c r="P591" s="245"/>
      <c r="Q591" s="245"/>
      <c r="R591" s="245"/>
      <c r="S591" s="245"/>
      <c r="T591" s="245"/>
      <c r="U591" s="245"/>
      <c r="V591" s="245"/>
      <c r="W591" s="245"/>
      <c r="X591" s="245"/>
      <c r="Y591" s="245"/>
      <c r="Z591" s="245"/>
      <c r="AA591" s="245"/>
      <c r="AB591" s="245"/>
      <c r="AC591" s="245"/>
      <c r="AD591" s="245"/>
      <c r="AE591" s="245"/>
      <c r="AF591" s="245"/>
      <c r="AG591" s="245"/>
      <c r="AH591" s="245"/>
      <c r="AI591" s="245"/>
      <c r="AJ591" s="245"/>
      <c r="AK591" s="245"/>
      <c r="AL591" s="245"/>
      <c r="AM591" s="245"/>
      <c r="AN591" s="245"/>
      <c r="AO591" s="245"/>
      <c r="AP591" s="245"/>
      <c r="AQ591" s="245"/>
      <c r="AR591" s="245"/>
      <c r="AS591" s="245"/>
      <c r="AT591" s="245"/>
    </row>
    <row r="592" ht="12.75" customHeight="1">
      <c r="A592" s="245"/>
      <c r="B592" s="245"/>
      <c r="C592" s="245"/>
      <c r="D592" s="245"/>
      <c r="E592" s="245"/>
      <c r="F592" s="245"/>
      <c r="G592" s="245"/>
      <c r="H592" s="245"/>
      <c r="I592" s="245"/>
      <c r="J592" s="245"/>
      <c r="K592" s="245"/>
      <c r="L592" s="245"/>
      <c r="M592" s="245"/>
      <c r="N592" s="245"/>
      <c r="O592" s="245"/>
      <c r="P592" s="245"/>
      <c r="Q592" s="245"/>
      <c r="R592" s="245"/>
      <c r="S592" s="245"/>
      <c r="T592" s="245"/>
      <c r="U592" s="245"/>
      <c r="V592" s="245"/>
      <c r="W592" s="245"/>
      <c r="X592" s="245"/>
      <c r="Y592" s="245"/>
      <c r="Z592" s="245"/>
      <c r="AA592" s="245"/>
      <c r="AB592" s="245"/>
      <c r="AC592" s="245"/>
      <c r="AD592" s="245"/>
      <c r="AE592" s="245"/>
      <c r="AF592" s="245"/>
      <c r="AG592" s="245"/>
      <c r="AH592" s="245"/>
      <c r="AI592" s="245"/>
      <c r="AJ592" s="245"/>
      <c r="AK592" s="245"/>
      <c r="AL592" s="245"/>
      <c r="AM592" s="245"/>
      <c r="AN592" s="245"/>
      <c r="AO592" s="245"/>
      <c r="AP592" s="245"/>
      <c r="AQ592" s="245"/>
      <c r="AR592" s="245"/>
      <c r="AS592" s="245"/>
      <c r="AT592" s="245"/>
    </row>
    <row r="593" ht="12.75" customHeight="1">
      <c r="A593" s="245"/>
      <c r="B593" s="245"/>
      <c r="C593" s="245"/>
      <c r="D593" s="245"/>
      <c r="E593" s="245"/>
      <c r="F593" s="245"/>
      <c r="G593" s="245"/>
      <c r="H593" s="245"/>
      <c r="I593" s="245"/>
      <c r="J593" s="245"/>
      <c r="K593" s="245"/>
      <c r="L593" s="245"/>
      <c r="M593" s="245"/>
      <c r="N593" s="245"/>
      <c r="O593" s="245"/>
      <c r="P593" s="245"/>
      <c r="Q593" s="245"/>
      <c r="R593" s="245"/>
      <c r="S593" s="245"/>
      <c r="T593" s="245"/>
      <c r="U593" s="245"/>
      <c r="V593" s="245"/>
      <c r="W593" s="245"/>
      <c r="X593" s="245"/>
      <c r="Y593" s="245"/>
      <c r="Z593" s="245"/>
      <c r="AA593" s="245"/>
      <c r="AB593" s="245"/>
      <c r="AC593" s="245"/>
      <c r="AD593" s="245"/>
      <c r="AE593" s="245"/>
      <c r="AF593" s="245"/>
      <c r="AG593" s="245"/>
      <c r="AH593" s="245"/>
      <c r="AI593" s="245"/>
      <c r="AJ593" s="245"/>
      <c r="AK593" s="245"/>
      <c r="AL593" s="245"/>
      <c r="AM593" s="245"/>
      <c r="AN593" s="245"/>
      <c r="AO593" s="245"/>
      <c r="AP593" s="245"/>
      <c r="AQ593" s="245"/>
      <c r="AR593" s="245"/>
      <c r="AS593" s="245"/>
      <c r="AT593" s="245"/>
    </row>
    <row r="594" ht="12.75" customHeight="1">
      <c r="A594" s="245"/>
      <c r="B594" s="245"/>
      <c r="C594" s="245"/>
      <c r="D594" s="245"/>
      <c r="E594" s="245"/>
      <c r="F594" s="245"/>
      <c r="G594" s="245"/>
      <c r="H594" s="245"/>
      <c r="I594" s="245"/>
      <c r="J594" s="245"/>
      <c r="K594" s="245"/>
      <c r="L594" s="245"/>
      <c r="M594" s="245"/>
      <c r="N594" s="245"/>
      <c r="O594" s="245"/>
      <c r="P594" s="245"/>
      <c r="Q594" s="245"/>
      <c r="R594" s="245"/>
      <c r="S594" s="245"/>
      <c r="T594" s="245"/>
      <c r="U594" s="245"/>
      <c r="V594" s="245"/>
      <c r="W594" s="245"/>
      <c r="X594" s="245"/>
      <c r="Y594" s="245"/>
      <c r="Z594" s="245"/>
      <c r="AA594" s="245"/>
      <c r="AB594" s="245"/>
      <c r="AC594" s="245"/>
      <c r="AD594" s="245"/>
      <c r="AE594" s="245"/>
      <c r="AF594" s="245"/>
      <c r="AG594" s="245"/>
      <c r="AH594" s="245"/>
      <c r="AI594" s="245"/>
      <c r="AJ594" s="245"/>
      <c r="AK594" s="245"/>
      <c r="AL594" s="245"/>
      <c r="AM594" s="245"/>
      <c r="AN594" s="245"/>
      <c r="AO594" s="245"/>
      <c r="AP594" s="245"/>
      <c r="AQ594" s="245"/>
      <c r="AR594" s="245"/>
      <c r="AS594" s="245"/>
      <c r="AT594" s="245"/>
    </row>
    <row r="595" ht="12.75" customHeight="1">
      <c r="A595" s="245"/>
      <c r="B595" s="245"/>
      <c r="C595" s="245"/>
      <c r="D595" s="245"/>
      <c r="E595" s="245"/>
      <c r="F595" s="245"/>
      <c r="G595" s="245"/>
      <c r="H595" s="245"/>
      <c r="I595" s="245"/>
      <c r="J595" s="245"/>
      <c r="K595" s="245"/>
      <c r="L595" s="245"/>
      <c r="M595" s="245"/>
      <c r="N595" s="245"/>
      <c r="O595" s="245"/>
      <c r="P595" s="245"/>
      <c r="Q595" s="245"/>
      <c r="R595" s="245"/>
      <c r="S595" s="245"/>
      <c r="T595" s="245"/>
      <c r="U595" s="245"/>
      <c r="V595" s="245"/>
      <c r="W595" s="245"/>
      <c r="X595" s="245"/>
      <c r="Y595" s="245"/>
      <c r="Z595" s="245"/>
      <c r="AA595" s="245"/>
      <c r="AB595" s="245"/>
      <c r="AC595" s="245"/>
      <c r="AD595" s="245"/>
      <c r="AE595" s="245"/>
      <c r="AF595" s="245"/>
      <c r="AG595" s="245"/>
      <c r="AH595" s="245"/>
      <c r="AI595" s="245"/>
      <c r="AJ595" s="245"/>
      <c r="AK595" s="245"/>
      <c r="AL595" s="245"/>
      <c r="AM595" s="245"/>
      <c r="AN595" s="245"/>
      <c r="AO595" s="245"/>
      <c r="AP595" s="245"/>
      <c r="AQ595" s="245"/>
      <c r="AR595" s="245"/>
      <c r="AS595" s="245"/>
      <c r="AT595" s="245"/>
    </row>
    <row r="596" ht="12.75" customHeight="1">
      <c r="A596" s="245"/>
      <c r="B596" s="245"/>
      <c r="C596" s="245"/>
      <c r="D596" s="245"/>
      <c r="E596" s="245"/>
      <c r="F596" s="245"/>
      <c r="G596" s="245"/>
      <c r="H596" s="245"/>
      <c r="I596" s="245"/>
      <c r="J596" s="245"/>
      <c r="K596" s="245"/>
      <c r="L596" s="245"/>
      <c r="M596" s="245"/>
      <c r="N596" s="245"/>
      <c r="O596" s="245"/>
      <c r="P596" s="245"/>
      <c r="Q596" s="245"/>
      <c r="R596" s="245"/>
      <c r="S596" s="245"/>
      <c r="T596" s="245"/>
      <c r="U596" s="245"/>
      <c r="V596" s="245"/>
      <c r="W596" s="245"/>
      <c r="X596" s="245"/>
      <c r="Y596" s="245"/>
      <c r="Z596" s="245"/>
      <c r="AA596" s="245"/>
      <c r="AB596" s="245"/>
      <c r="AC596" s="245"/>
      <c r="AD596" s="245"/>
      <c r="AE596" s="245"/>
      <c r="AF596" s="245"/>
      <c r="AG596" s="245"/>
      <c r="AH596" s="245"/>
      <c r="AI596" s="245"/>
      <c r="AJ596" s="245"/>
      <c r="AK596" s="245"/>
      <c r="AL596" s="245"/>
      <c r="AM596" s="245"/>
      <c r="AN596" s="245"/>
      <c r="AO596" s="245"/>
      <c r="AP596" s="245"/>
      <c r="AQ596" s="245"/>
      <c r="AR596" s="245"/>
      <c r="AS596" s="245"/>
      <c r="AT596" s="245"/>
    </row>
    <row r="597" ht="12.75" customHeight="1">
      <c r="A597" s="245"/>
      <c r="B597" s="245"/>
      <c r="C597" s="245"/>
      <c r="D597" s="245"/>
      <c r="E597" s="245"/>
      <c r="F597" s="245"/>
      <c r="G597" s="245"/>
      <c r="H597" s="245"/>
      <c r="I597" s="245"/>
      <c r="J597" s="245"/>
      <c r="K597" s="245"/>
      <c r="L597" s="245"/>
      <c r="M597" s="245"/>
      <c r="N597" s="245"/>
      <c r="O597" s="245"/>
      <c r="P597" s="245"/>
      <c r="Q597" s="245"/>
      <c r="R597" s="245"/>
      <c r="S597" s="245"/>
      <c r="T597" s="245"/>
      <c r="U597" s="245"/>
      <c r="V597" s="245"/>
      <c r="W597" s="245"/>
      <c r="X597" s="245"/>
      <c r="Y597" s="245"/>
      <c r="Z597" s="245"/>
      <c r="AA597" s="245"/>
      <c r="AB597" s="245"/>
      <c r="AC597" s="245"/>
      <c r="AD597" s="245"/>
      <c r="AE597" s="245"/>
      <c r="AF597" s="245"/>
      <c r="AG597" s="245"/>
      <c r="AH597" s="245"/>
      <c r="AI597" s="245"/>
      <c r="AJ597" s="245"/>
      <c r="AK597" s="245"/>
      <c r="AL597" s="245"/>
      <c r="AM597" s="245"/>
      <c r="AN597" s="245"/>
      <c r="AO597" s="245"/>
      <c r="AP597" s="245"/>
      <c r="AQ597" s="245"/>
      <c r="AR597" s="245"/>
      <c r="AS597" s="245"/>
      <c r="AT597" s="245"/>
    </row>
    <row r="598" ht="12.75" customHeight="1">
      <c r="A598" s="245"/>
      <c r="B598" s="245"/>
      <c r="C598" s="245"/>
      <c r="D598" s="245"/>
      <c r="E598" s="245"/>
      <c r="F598" s="245"/>
      <c r="G598" s="245"/>
      <c r="H598" s="245"/>
      <c r="I598" s="245"/>
      <c r="J598" s="245"/>
      <c r="K598" s="245"/>
      <c r="L598" s="245"/>
      <c r="M598" s="245"/>
      <c r="N598" s="245"/>
      <c r="O598" s="245"/>
      <c r="P598" s="245"/>
      <c r="Q598" s="245"/>
      <c r="R598" s="245"/>
      <c r="S598" s="245"/>
      <c r="T598" s="245"/>
      <c r="U598" s="245"/>
      <c r="V598" s="245"/>
      <c r="W598" s="245"/>
      <c r="X598" s="245"/>
      <c r="Y598" s="245"/>
      <c r="Z598" s="245"/>
      <c r="AA598" s="245"/>
      <c r="AB598" s="245"/>
      <c r="AC598" s="245"/>
      <c r="AD598" s="245"/>
      <c r="AE598" s="245"/>
      <c r="AF598" s="245"/>
      <c r="AG598" s="245"/>
      <c r="AH598" s="245"/>
      <c r="AI598" s="245"/>
      <c r="AJ598" s="245"/>
      <c r="AK598" s="245"/>
      <c r="AL598" s="245"/>
      <c r="AM598" s="245"/>
      <c r="AN598" s="245"/>
      <c r="AO598" s="245"/>
      <c r="AP598" s="245"/>
      <c r="AQ598" s="245"/>
      <c r="AR598" s="245"/>
      <c r="AS598" s="245"/>
      <c r="AT598" s="245"/>
    </row>
    <row r="599" ht="12.75" customHeight="1">
      <c r="A599" s="245"/>
      <c r="B599" s="245"/>
      <c r="C599" s="245"/>
      <c r="D599" s="245"/>
      <c r="E599" s="245"/>
      <c r="F599" s="245"/>
      <c r="G599" s="245"/>
      <c r="H599" s="245"/>
      <c r="I599" s="245"/>
      <c r="J599" s="245"/>
      <c r="K599" s="245"/>
      <c r="L599" s="245"/>
      <c r="M599" s="245"/>
      <c r="N599" s="245"/>
      <c r="O599" s="245"/>
      <c r="P599" s="245"/>
      <c r="Q599" s="245"/>
      <c r="R599" s="245"/>
      <c r="S599" s="245"/>
      <c r="T599" s="245"/>
      <c r="U599" s="245"/>
      <c r="V599" s="245"/>
      <c r="W599" s="245"/>
      <c r="X599" s="245"/>
      <c r="Y599" s="245"/>
      <c r="Z599" s="245"/>
      <c r="AA599" s="245"/>
      <c r="AB599" s="245"/>
      <c r="AC599" s="245"/>
      <c r="AD599" s="245"/>
      <c r="AE599" s="245"/>
      <c r="AF599" s="245"/>
      <c r="AG599" s="245"/>
      <c r="AH599" s="245"/>
      <c r="AI599" s="245"/>
      <c r="AJ599" s="245"/>
      <c r="AK599" s="245"/>
      <c r="AL599" s="245"/>
      <c r="AM599" s="245"/>
      <c r="AN599" s="245"/>
      <c r="AO599" s="245"/>
      <c r="AP599" s="245"/>
      <c r="AQ599" s="245"/>
      <c r="AR599" s="245"/>
      <c r="AS599" s="245"/>
      <c r="AT599" s="245"/>
    </row>
    <row r="600" ht="12.75" customHeight="1">
      <c r="A600" s="245"/>
      <c r="B600" s="245"/>
      <c r="C600" s="245"/>
      <c r="D600" s="245"/>
      <c r="E600" s="245"/>
      <c r="F600" s="245"/>
      <c r="G600" s="245"/>
      <c r="H600" s="245"/>
      <c r="I600" s="245"/>
      <c r="J600" s="245"/>
      <c r="K600" s="245"/>
      <c r="L600" s="245"/>
      <c r="M600" s="245"/>
      <c r="N600" s="245"/>
      <c r="O600" s="245"/>
      <c r="P600" s="245"/>
      <c r="Q600" s="245"/>
      <c r="R600" s="245"/>
      <c r="S600" s="245"/>
      <c r="T600" s="245"/>
      <c r="U600" s="245"/>
      <c r="V600" s="245"/>
      <c r="W600" s="245"/>
      <c r="X600" s="245"/>
      <c r="Y600" s="245"/>
      <c r="Z600" s="245"/>
      <c r="AA600" s="245"/>
      <c r="AB600" s="245"/>
      <c r="AC600" s="245"/>
      <c r="AD600" s="245"/>
      <c r="AE600" s="245"/>
      <c r="AF600" s="245"/>
      <c r="AG600" s="245"/>
      <c r="AH600" s="245"/>
      <c r="AI600" s="245"/>
      <c r="AJ600" s="245"/>
      <c r="AK600" s="245"/>
      <c r="AL600" s="245"/>
      <c r="AM600" s="245"/>
      <c r="AN600" s="245"/>
      <c r="AO600" s="245"/>
      <c r="AP600" s="245"/>
      <c r="AQ600" s="245"/>
      <c r="AR600" s="245"/>
      <c r="AS600" s="245"/>
      <c r="AT600" s="245"/>
    </row>
    <row r="601" ht="12.75" customHeight="1">
      <c r="A601" s="245"/>
      <c r="B601" s="245"/>
      <c r="C601" s="245"/>
      <c r="D601" s="245"/>
      <c r="E601" s="245"/>
      <c r="F601" s="245"/>
      <c r="G601" s="245"/>
      <c r="H601" s="245"/>
      <c r="I601" s="245"/>
      <c r="J601" s="245"/>
      <c r="K601" s="245"/>
      <c r="L601" s="245"/>
      <c r="M601" s="245"/>
      <c r="N601" s="245"/>
      <c r="O601" s="245"/>
      <c r="P601" s="245"/>
      <c r="Q601" s="245"/>
      <c r="R601" s="245"/>
      <c r="S601" s="245"/>
      <c r="T601" s="245"/>
      <c r="U601" s="245"/>
      <c r="V601" s="245"/>
      <c r="W601" s="245"/>
      <c r="X601" s="245"/>
      <c r="Y601" s="245"/>
      <c r="Z601" s="245"/>
      <c r="AA601" s="245"/>
      <c r="AB601" s="245"/>
      <c r="AC601" s="245"/>
      <c r="AD601" s="245"/>
      <c r="AE601" s="245"/>
      <c r="AF601" s="245"/>
      <c r="AG601" s="245"/>
      <c r="AH601" s="245"/>
      <c r="AI601" s="245"/>
      <c r="AJ601" s="245"/>
      <c r="AK601" s="245"/>
      <c r="AL601" s="245"/>
      <c r="AM601" s="245"/>
      <c r="AN601" s="245"/>
      <c r="AO601" s="245"/>
      <c r="AP601" s="245"/>
      <c r="AQ601" s="245"/>
      <c r="AR601" s="245"/>
      <c r="AS601" s="245"/>
      <c r="AT601" s="245"/>
    </row>
    <row r="602" ht="12.75" customHeight="1">
      <c r="A602" s="245"/>
      <c r="B602" s="245"/>
      <c r="C602" s="245"/>
      <c r="D602" s="245"/>
      <c r="E602" s="245"/>
      <c r="F602" s="245"/>
      <c r="G602" s="245"/>
      <c r="H602" s="245"/>
      <c r="I602" s="245"/>
      <c r="J602" s="245"/>
      <c r="K602" s="245"/>
      <c r="L602" s="245"/>
      <c r="M602" s="245"/>
      <c r="N602" s="245"/>
      <c r="O602" s="245"/>
      <c r="P602" s="245"/>
      <c r="Q602" s="245"/>
      <c r="R602" s="245"/>
      <c r="S602" s="245"/>
      <c r="T602" s="245"/>
      <c r="U602" s="245"/>
      <c r="V602" s="245"/>
      <c r="W602" s="245"/>
      <c r="X602" s="245"/>
      <c r="Y602" s="245"/>
      <c r="Z602" s="245"/>
      <c r="AA602" s="245"/>
      <c r="AB602" s="245"/>
      <c r="AC602" s="245"/>
      <c r="AD602" s="245"/>
      <c r="AE602" s="245"/>
      <c r="AF602" s="245"/>
      <c r="AG602" s="245"/>
      <c r="AH602" s="245"/>
      <c r="AI602" s="245"/>
      <c r="AJ602" s="245"/>
      <c r="AK602" s="245"/>
      <c r="AL602" s="245"/>
      <c r="AM602" s="245"/>
      <c r="AN602" s="245"/>
      <c r="AO602" s="245"/>
      <c r="AP602" s="245"/>
      <c r="AQ602" s="245"/>
      <c r="AR602" s="245"/>
      <c r="AS602" s="245"/>
      <c r="AT602" s="245"/>
    </row>
    <row r="603" ht="12.75" customHeight="1">
      <c r="A603" s="245"/>
      <c r="B603" s="245"/>
      <c r="C603" s="245"/>
      <c r="D603" s="245"/>
      <c r="E603" s="245"/>
      <c r="F603" s="245"/>
      <c r="G603" s="245"/>
      <c r="H603" s="245"/>
      <c r="I603" s="245"/>
      <c r="J603" s="245"/>
      <c r="K603" s="245"/>
      <c r="L603" s="245"/>
      <c r="M603" s="245"/>
      <c r="N603" s="245"/>
      <c r="O603" s="245"/>
      <c r="P603" s="245"/>
      <c r="Q603" s="245"/>
      <c r="R603" s="245"/>
      <c r="S603" s="245"/>
      <c r="T603" s="245"/>
      <c r="U603" s="245"/>
      <c r="V603" s="245"/>
      <c r="W603" s="245"/>
      <c r="X603" s="245"/>
      <c r="Y603" s="245"/>
      <c r="Z603" s="245"/>
      <c r="AA603" s="245"/>
      <c r="AB603" s="245"/>
      <c r="AC603" s="245"/>
      <c r="AD603" s="245"/>
      <c r="AE603" s="245"/>
      <c r="AF603" s="245"/>
      <c r="AG603" s="245"/>
      <c r="AH603" s="245"/>
      <c r="AI603" s="245"/>
      <c r="AJ603" s="245"/>
      <c r="AK603" s="245"/>
      <c r="AL603" s="245"/>
      <c r="AM603" s="245"/>
      <c r="AN603" s="245"/>
      <c r="AO603" s="245"/>
      <c r="AP603" s="245"/>
      <c r="AQ603" s="245"/>
      <c r="AR603" s="245"/>
      <c r="AS603" s="245"/>
      <c r="AT603" s="245"/>
    </row>
    <row r="604" ht="12.75" customHeight="1">
      <c r="A604" s="245"/>
      <c r="B604" s="245"/>
      <c r="C604" s="245"/>
      <c r="D604" s="245"/>
      <c r="E604" s="245"/>
      <c r="F604" s="245"/>
      <c r="G604" s="245"/>
      <c r="H604" s="245"/>
      <c r="I604" s="245"/>
      <c r="J604" s="245"/>
      <c r="K604" s="245"/>
      <c r="L604" s="245"/>
      <c r="M604" s="245"/>
      <c r="N604" s="245"/>
      <c r="O604" s="245"/>
      <c r="P604" s="245"/>
      <c r="Q604" s="245"/>
      <c r="R604" s="245"/>
      <c r="S604" s="245"/>
      <c r="T604" s="245"/>
      <c r="U604" s="245"/>
      <c r="V604" s="245"/>
      <c r="W604" s="245"/>
      <c r="X604" s="245"/>
      <c r="Y604" s="245"/>
      <c r="Z604" s="245"/>
      <c r="AA604" s="245"/>
      <c r="AB604" s="245"/>
      <c r="AC604" s="245"/>
      <c r="AD604" s="245"/>
      <c r="AE604" s="245"/>
      <c r="AF604" s="245"/>
      <c r="AG604" s="245"/>
      <c r="AH604" s="245"/>
      <c r="AI604" s="245"/>
      <c r="AJ604" s="245"/>
      <c r="AK604" s="245"/>
      <c r="AL604" s="245"/>
      <c r="AM604" s="245"/>
      <c r="AN604" s="245"/>
      <c r="AO604" s="245"/>
      <c r="AP604" s="245"/>
      <c r="AQ604" s="245"/>
      <c r="AR604" s="245"/>
      <c r="AS604" s="245"/>
      <c r="AT604" s="245"/>
    </row>
    <row r="605" ht="12.75" customHeight="1">
      <c r="A605" s="245"/>
      <c r="B605" s="245"/>
      <c r="C605" s="245"/>
      <c r="D605" s="245"/>
      <c r="E605" s="245"/>
      <c r="F605" s="245"/>
      <c r="G605" s="245"/>
      <c r="H605" s="245"/>
      <c r="I605" s="245"/>
      <c r="J605" s="245"/>
      <c r="K605" s="245"/>
      <c r="L605" s="245"/>
      <c r="M605" s="245"/>
      <c r="N605" s="245"/>
      <c r="O605" s="245"/>
      <c r="P605" s="245"/>
      <c r="Q605" s="245"/>
      <c r="R605" s="245"/>
      <c r="S605" s="245"/>
      <c r="T605" s="245"/>
      <c r="U605" s="245"/>
      <c r="V605" s="245"/>
      <c r="W605" s="245"/>
      <c r="X605" s="245"/>
      <c r="Y605" s="245"/>
      <c r="Z605" s="245"/>
      <c r="AA605" s="245"/>
      <c r="AB605" s="245"/>
      <c r="AC605" s="245"/>
      <c r="AD605" s="245"/>
      <c r="AE605" s="245"/>
      <c r="AF605" s="245"/>
      <c r="AG605" s="245"/>
      <c r="AH605" s="245"/>
      <c r="AI605" s="245"/>
      <c r="AJ605" s="245"/>
      <c r="AK605" s="245"/>
      <c r="AL605" s="245"/>
      <c r="AM605" s="245"/>
      <c r="AN605" s="245"/>
      <c r="AO605" s="245"/>
      <c r="AP605" s="245"/>
      <c r="AQ605" s="245"/>
      <c r="AR605" s="245"/>
      <c r="AS605" s="245"/>
      <c r="AT605" s="245"/>
    </row>
    <row r="606" ht="12.75" customHeight="1">
      <c r="A606" s="245"/>
      <c r="B606" s="245"/>
      <c r="C606" s="245"/>
      <c r="D606" s="245"/>
      <c r="E606" s="245"/>
      <c r="F606" s="245"/>
      <c r="G606" s="245"/>
      <c r="H606" s="245"/>
      <c r="I606" s="245"/>
      <c r="J606" s="245"/>
      <c r="K606" s="245"/>
      <c r="L606" s="245"/>
      <c r="M606" s="245"/>
      <c r="N606" s="245"/>
      <c r="O606" s="245"/>
      <c r="P606" s="245"/>
      <c r="Q606" s="245"/>
      <c r="R606" s="245"/>
      <c r="S606" s="245"/>
      <c r="T606" s="245"/>
      <c r="U606" s="245"/>
      <c r="V606" s="245"/>
      <c r="W606" s="245"/>
      <c r="X606" s="245"/>
      <c r="Y606" s="245"/>
      <c r="Z606" s="245"/>
      <c r="AA606" s="245"/>
      <c r="AB606" s="245"/>
      <c r="AC606" s="245"/>
      <c r="AD606" s="245"/>
      <c r="AE606" s="245"/>
      <c r="AF606" s="245"/>
      <c r="AG606" s="245"/>
      <c r="AH606" s="245"/>
      <c r="AI606" s="245"/>
      <c r="AJ606" s="245"/>
      <c r="AK606" s="245"/>
      <c r="AL606" s="245"/>
      <c r="AM606" s="245"/>
      <c r="AN606" s="245"/>
      <c r="AO606" s="245"/>
      <c r="AP606" s="245"/>
      <c r="AQ606" s="245"/>
      <c r="AR606" s="245"/>
      <c r="AS606" s="245"/>
      <c r="AT606" s="245"/>
    </row>
    <row r="607" ht="12.75" customHeight="1">
      <c r="A607" s="245"/>
      <c r="B607" s="245"/>
      <c r="C607" s="245"/>
      <c r="D607" s="245"/>
      <c r="E607" s="245"/>
      <c r="F607" s="245"/>
      <c r="G607" s="245"/>
      <c r="H607" s="245"/>
      <c r="I607" s="245"/>
      <c r="J607" s="245"/>
      <c r="K607" s="245"/>
      <c r="L607" s="245"/>
      <c r="M607" s="245"/>
      <c r="N607" s="245"/>
      <c r="O607" s="245"/>
      <c r="P607" s="245"/>
      <c r="Q607" s="245"/>
      <c r="R607" s="245"/>
      <c r="S607" s="245"/>
      <c r="T607" s="245"/>
      <c r="U607" s="245"/>
      <c r="V607" s="245"/>
      <c r="W607" s="245"/>
      <c r="X607" s="245"/>
      <c r="Y607" s="245"/>
      <c r="Z607" s="245"/>
      <c r="AA607" s="245"/>
      <c r="AB607" s="245"/>
      <c r="AC607" s="245"/>
      <c r="AD607" s="245"/>
      <c r="AE607" s="245"/>
      <c r="AF607" s="245"/>
      <c r="AG607" s="245"/>
      <c r="AH607" s="245"/>
      <c r="AI607" s="245"/>
      <c r="AJ607" s="245"/>
      <c r="AK607" s="245"/>
      <c r="AL607" s="245"/>
      <c r="AM607" s="245"/>
      <c r="AN607" s="245"/>
      <c r="AO607" s="245"/>
      <c r="AP607" s="245"/>
      <c r="AQ607" s="245"/>
      <c r="AR607" s="245"/>
      <c r="AS607" s="245"/>
      <c r="AT607" s="245"/>
    </row>
    <row r="608" ht="12.75" customHeight="1">
      <c r="A608" s="245"/>
      <c r="B608" s="245"/>
      <c r="C608" s="245"/>
      <c r="D608" s="245"/>
      <c r="E608" s="245"/>
      <c r="F608" s="245"/>
      <c r="G608" s="245"/>
      <c r="H608" s="245"/>
      <c r="I608" s="245"/>
      <c r="J608" s="245"/>
      <c r="K608" s="245"/>
      <c r="L608" s="245"/>
      <c r="M608" s="245"/>
      <c r="N608" s="245"/>
      <c r="O608" s="245"/>
      <c r="P608" s="245"/>
      <c r="Q608" s="245"/>
      <c r="R608" s="245"/>
      <c r="S608" s="245"/>
      <c r="T608" s="245"/>
      <c r="U608" s="245"/>
      <c r="V608" s="245"/>
      <c r="W608" s="245"/>
      <c r="X608" s="245"/>
      <c r="Y608" s="245"/>
      <c r="Z608" s="245"/>
      <c r="AA608" s="245"/>
      <c r="AB608" s="245"/>
      <c r="AC608" s="245"/>
      <c r="AD608" s="245"/>
      <c r="AE608" s="245"/>
      <c r="AF608" s="245"/>
      <c r="AG608" s="245"/>
      <c r="AH608" s="245"/>
      <c r="AI608" s="245"/>
      <c r="AJ608" s="245"/>
      <c r="AK608" s="245"/>
      <c r="AL608" s="245"/>
      <c r="AM608" s="245"/>
      <c r="AN608" s="245"/>
      <c r="AO608" s="245"/>
      <c r="AP608" s="245"/>
      <c r="AQ608" s="245"/>
      <c r="AR608" s="245"/>
      <c r="AS608" s="245"/>
      <c r="AT608" s="245"/>
    </row>
    <row r="609" ht="12.75" customHeight="1">
      <c r="A609" s="245"/>
      <c r="B609" s="245"/>
      <c r="C609" s="245"/>
      <c r="D609" s="245"/>
      <c r="E609" s="245"/>
      <c r="F609" s="245"/>
      <c r="G609" s="245"/>
      <c r="H609" s="245"/>
      <c r="I609" s="245"/>
      <c r="J609" s="245"/>
      <c r="K609" s="245"/>
      <c r="L609" s="245"/>
      <c r="M609" s="245"/>
      <c r="N609" s="245"/>
      <c r="O609" s="245"/>
      <c r="P609" s="245"/>
      <c r="Q609" s="245"/>
      <c r="R609" s="245"/>
      <c r="S609" s="245"/>
      <c r="T609" s="245"/>
      <c r="U609" s="245"/>
      <c r="V609" s="245"/>
      <c r="W609" s="245"/>
      <c r="X609" s="245"/>
      <c r="Y609" s="245"/>
      <c r="Z609" s="245"/>
      <c r="AA609" s="245"/>
      <c r="AB609" s="245"/>
      <c r="AC609" s="245"/>
      <c r="AD609" s="245"/>
      <c r="AE609" s="245"/>
      <c r="AF609" s="245"/>
      <c r="AG609" s="245"/>
      <c r="AH609" s="245"/>
      <c r="AI609" s="245"/>
      <c r="AJ609" s="245"/>
      <c r="AK609" s="245"/>
      <c r="AL609" s="245"/>
      <c r="AM609" s="245"/>
      <c r="AN609" s="245"/>
      <c r="AO609" s="245"/>
      <c r="AP609" s="245"/>
      <c r="AQ609" s="245"/>
      <c r="AR609" s="245"/>
      <c r="AS609" s="245"/>
      <c r="AT609" s="245"/>
    </row>
    <row r="610" ht="12.75" customHeight="1">
      <c r="A610" s="245"/>
      <c r="B610" s="245"/>
      <c r="C610" s="245"/>
      <c r="D610" s="245"/>
      <c r="E610" s="245"/>
      <c r="F610" s="245"/>
      <c r="G610" s="245"/>
      <c r="H610" s="245"/>
      <c r="I610" s="245"/>
      <c r="J610" s="245"/>
      <c r="K610" s="245"/>
      <c r="L610" s="245"/>
      <c r="M610" s="245"/>
      <c r="N610" s="245"/>
      <c r="O610" s="245"/>
      <c r="P610" s="245"/>
      <c r="Q610" s="245"/>
      <c r="R610" s="245"/>
      <c r="S610" s="245"/>
      <c r="T610" s="245"/>
      <c r="U610" s="245"/>
      <c r="V610" s="245"/>
      <c r="W610" s="245"/>
      <c r="X610" s="245"/>
      <c r="Y610" s="245"/>
      <c r="Z610" s="245"/>
      <c r="AA610" s="245"/>
      <c r="AB610" s="245"/>
      <c r="AC610" s="245"/>
      <c r="AD610" s="245"/>
      <c r="AE610" s="245"/>
      <c r="AF610" s="245"/>
      <c r="AG610" s="245"/>
      <c r="AH610" s="245"/>
      <c r="AI610" s="245"/>
      <c r="AJ610" s="245"/>
      <c r="AK610" s="245"/>
      <c r="AL610" s="245"/>
      <c r="AM610" s="245"/>
      <c r="AN610" s="245"/>
      <c r="AO610" s="245"/>
      <c r="AP610" s="245"/>
      <c r="AQ610" s="245"/>
      <c r="AR610" s="245"/>
      <c r="AS610" s="245"/>
      <c r="AT610" s="245"/>
    </row>
    <row r="611" ht="12.75" customHeight="1">
      <c r="A611" s="245"/>
      <c r="B611" s="245"/>
      <c r="C611" s="245"/>
      <c r="D611" s="245"/>
      <c r="E611" s="245"/>
      <c r="F611" s="245"/>
      <c r="G611" s="245"/>
      <c r="H611" s="245"/>
      <c r="I611" s="245"/>
      <c r="J611" s="245"/>
      <c r="K611" s="245"/>
      <c r="L611" s="245"/>
      <c r="M611" s="245"/>
      <c r="N611" s="245"/>
      <c r="O611" s="245"/>
      <c r="P611" s="245"/>
      <c r="Q611" s="245"/>
      <c r="R611" s="245"/>
      <c r="S611" s="245"/>
      <c r="T611" s="245"/>
      <c r="U611" s="245"/>
      <c r="V611" s="245"/>
      <c r="W611" s="245"/>
      <c r="X611" s="245"/>
      <c r="Y611" s="245"/>
      <c r="Z611" s="245"/>
      <c r="AA611" s="245"/>
      <c r="AB611" s="245"/>
      <c r="AC611" s="245"/>
      <c r="AD611" s="245"/>
      <c r="AE611" s="245"/>
      <c r="AF611" s="245"/>
      <c r="AG611" s="245"/>
      <c r="AH611" s="245"/>
      <c r="AI611" s="245"/>
      <c r="AJ611" s="245"/>
      <c r="AK611" s="245"/>
      <c r="AL611" s="245"/>
      <c r="AM611" s="245"/>
      <c r="AN611" s="245"/>
      <c r="AO611" s="245"/>
      <c r="AP611" s="245"/>
      <c r="AQ611" s="245"/>
      <c r="AR611" s="245"/>
      <c r="AS611" s="245"/>
      <c r="AT611" s="245"/>
    </row>
    <row r="612" ht="12.75" customHeight="1">
      <c r="A612" s="245"/>
      <c r="B612" s="245"/>
      <c r="C612" s="245"/>
      <c r="D612" s="245"/>
      <c r="E612" s="245"/>
      <c r="F612" s="245"/>
      <c r="G612" s="245"/>
      <c r="H612" s="245"/>
      <c r="I612" s="245"/>
      <c r="J612" s="245"/>
      <c r="K612" s="245"/>
      <c r="L612" s="245"/>
      <c r="M612" s="245"/>
      <c r="N612" s="245"/>
      <c r="O612" s="245"/>
      <c r="P612" s="245"/>
      <c r="Q612" s="245"/>
      <c r="R612" s="245"/>
      <c r="S612" s="245"/>
      <c r="T612" s="245"/>
      <c r="U612" s="245"/>
      <c r="V612" s="245"/>
      <c r="W612" s="245"/>
      <c r="X612" s="245"/>
      <c r="Y612" s="245"/>
      <c r="Z612" s="245"/>
      <c r="AA612" s="245"/>
      <c r="AB612" s="245"/>
      <c r="AC612" s="245"/>
      <c r="AD612" s="245"/>
      <c r="AE612" s="245"/>
      <c r="AF612" s="245"/>
      <c r="AG612" s="245"/>
      <c r="AH612" s="245"/>
      <c r="AI612" s="245"/>
      <c r="AJ612" s="245"/>
      <c r="AK612" s="245"/>
      <c r="AL612" s="245"/>
      <c r="AM612" s="245"/>
      <c r="AN612" s="245"/>
      <c r="AO612" s="245"/>
      <c r="AP612" s="245"/>
      <c r="AQ612" s="245"/>
      <c r="AR612" s="245"/>
      <c r="AS612" s="245"/>
      <c r="AT612" s="245"/>
    </row>
    <row r="613" ht="12.75" customHeight="1">
      <c r="A613" s="245"/>
      <c r="B613" s="245"/>
      <c r="C613" s="245"/>
      <c r="D613" s="245"/>
      <c r="E613" s="245"/>
      <c r="F613" s="245"/>
      <c r="G613" s="245"/>
      <c r="H613" s="245"/>
      <c r="I613" s="245"/>
      <c r="J613" s="245"/>
      <c r="K613" s="245"/>
      <c r="L613" s="245"/>
      <c r="M613" s="245"/>
      <c r="N613" s="245"/>
      <c r="O613" s="245"/>
      <c r="P613" s="245"/>
      <c r="Q613" s="245"/>
      <c r="R613" s="245"/>
      <c r="S613" s="245"/>
      <c r="T613" s="245"/>
      <c r="U613" s="245"/>
      <c r="V613" s="245"/>
      <c r="W613" s="245"/>
      <c r="X613" s="245"/>
      <c r="Y613" s="245"/>
      <c r="Z613" s="245"/>
      <c r="AA613" s="245"/>
      <c r="AB613" s="245"/>
      <c r="AC613" s="245"/>
      <c r="AD613" s="245"/>
      <c r="AE613" s="245"/>
      <c r="AF613" s="245"/>
      <c r="AG613" s="245"/>
      <c r="AH613" s="245"/>
      <c r="AI613" s="245"/>
      <c r="AJ613" s="245"/>
      <c r="AK613" s="245"/>
      <c r="AL613" s="245"/>
      <c r="AM613" s="245"/>
      <c r="AN613" s="245"/>
      <c r="AO613" s="245"/>
      <c r="AP613" s="245"/>
      <c r="AQ613" s="245"/>
      <c r="AR613" s="245"/>
      <c r="AS613" s="245"/>
      <c r="AT613" s="245"/>
    </row>
    <row r="614" ht="12.75" customHeight="1">
      <c r="A614" s="245"/>
      <c r="B614" s="245"/>
      <c r="C614" s="245"/>
      <c r="D614" s="245"/>
      <c r="E614" s="245"/>
      <c r="F614" s="245"/>
      <c r="G614" s="245"/>
      <c r="H614" s="245"/>
      <c r="I614" s="245"/>
      <c r="J614" s="245"/>
      <c r="K614" s="245"/>
      <c r="L614" s="245"/>
      <c r="M614" s="245"/>
      <c r="N614" s="245"/>
      <c r="O614" s="245"/>
      <c r="P614" s="245"/>
      <c r="Q614" s="245"/>
      <c r="R614" s="245"/>
      <c r="S614" s="245"/>
      <c r="T614" s="245"/>
      <c r="U614" s="245"/>
      <c r="V614" s="245"/>
      <c r="W614" s="245"/>
      <c r="X614" s="245"/>
      <c r="Y614" s="245"/>
      <c r="Z614" s="245"/>
      <c r="AA614" s="245"/>
      <c r="AB614" s="245"/>
      <c r="AC614" s="245"/>
      <c r="AD614" s="245"/>
      <c r="AE614" s="245"/>
      <c r="AF614" s="245"/>
      <c r="AG614" s="245"/>
      <c r="AH614" s="245"/>
      <c r="AI614" s="245"/>
      <c r="AJ614" s="245"/>
      <c r="AK614" s="245"/>
      <c r="AL614" s="245"/>
      <c r="AM614" s="245"/>
      <c r="AN614" s="245"/>
      <c r="AO614" s="245"/>
      <c r="AP614" s="245"/>
      <c r="AQ614" s="245"/>
      <c r="AR614" s="245"/>
      <c r="AS614" s="245"/>
      <c r="AT614" s="245"/>
    </row>
    <row r="615" ht="12.75" customHeight="1">
      <c r="A615" s="245"/>
      <c r="B615" s="245"/>
      <c r="C615" s="245"/>
      <c r="D615" s="245"/>
      <c r="E615" s="245"/>
      <c r="F615" s="245"/>
      <c r="G615" s="245"/>
      <c r="H615" s="245"/>
      <c r="I615" s="245"/>
      <c r="J615" s="245"/>
      <c r="K615" s="245"/>
      <c r="L615" s="245"/>
      <c r="M615" s="245"/>
      <c r="N615" s="245"/>
      <c r="O615" s="245"/>
      <c r="P615" s="245"/>
      <c r="Q615" s="245"/>
      <c r="R615" s="245"/>
      <c r="S615" s="245"/>
      <c r="T615" s="245"/>
      <c r="U615" s="245"/>
      <c r="V615" s="245"/>
      <c r="W615" s="245"/>
      <c r="X615" s="245"/>
      <c r="Y615" s="245"/>
      <c r="Z615" s="245"/>
      <c r="AA615" s="245"/>
      <c r="AB615" s="245"/>
      <c r="AC615" s="245"/>
      <c r="AD615" s="245"/>
      <c r="AE615" s="245"/>
      <c r="AF615" s="245"/>
      <c r="AG615" s="245"/>
      <c r="AH615" s="245"/>
      <c r="AI615" s="245"/>
      <c r="AJ615" s="245"/>
      <c r="AK615" s="245"/>
      <c r="AL615" s="245"/>
      <c r="AM615" s="245"/>
      <c r="AN615" s="245"/>
      <c r="AO615" s="245"/>
      <c r="AP615" s="245"/>
      <c r="AQ615" s="245"/>
      <c r="AR615" s="245"/>
      <c r="AS615" s="245"/>
      <c r="AT615" s="245"/>
    </row>
    <row r="616" ht="12.75" customHeight="1">
      <c r="A616" s="245"/>
      <c r="B616" s="245"/>
      <c r="C616" s="245"/>
      <c r="D616" s="245"/>
      <c r="E616" s="245"/>
      <c r="F616" s="245"/>
      <c r="G616" s="245"/>
      <c r="H616" s="245"/>
      <c r="I616" s="245"/>
      <c r="J616" s="245"/>
      <c r="K616" s="245"/>
      <c r="L616" s="245"/>
      <c r="M616" s="245"/>
      <c r="N616" s="245"/>
      <c r="O616" s="245"/>
      <c r="P616" s="245"/>
      <c r="Q616" s="245"/>
      <c r="R616" s="245"/>
      <c r="S616" s="245"/>
      <c r="T616" s="245"/>
      <c r="U616" s="245"/>
      <c r="V616" s="245"/>
      <c r="W616" s="245"/>
      <c r="X616" s="245"/>
      <c r="Y616" s="245"/>
      <c r="Z616" s="245"/>
      <c r="AA616" s="245"/>
      <c r="AB616" s="245"/>
      <c r="AC616" s="245"/>
      <c r="AD616" s="245"/>
      <c r="AE616" s="245"/>
      <c r="AF616" s="245"/>
      <c r="AG616" s="245"/>
      <c r="AH616" s="245"/>
      <c r="AI616" s="245"/>
      <c r="AJ616" s="245"/>
      <c r="AK616" s="245"/>
      <c r="AL616" s="245"/>
      <c r="AM616" s="245"/>
      <c r="AN616" s="245"/>
      <c r="AO616" s="245"/>
      <c r="AP616" s="245"/>
      <c r="AQ616" s="245"/>
      <c r="AR616" s="245"/>
      <c r="AS616" s="245"/>
      <c r="AT616" s="245"/>
    </row>
    <row r="617" ht="12.75" customHeight="1">
      <c r="A617" s="245"/>
      <c r="B617" s="245"/>
      <c r="C617" s="245"/>
      <c r="D617" s="245"/>
      <c r="E617" s="245"/>
      <c r="F617" s="245"/>
      <c r="G617" s="245"/>
      <c r="H617" s="245"/>
      <c r="I617" s="245"/>
      <c r="J617" s="245"/>
      <c r="K617" s="245"/>
      <c r="L617" s="245"/>
      <c r="M617" s="245"/>
      <c r="N617" s="245"/>
      <c r="O617" s="245"/>
      <c r="P617" s="245"/>
      <c r="Q617" s="245"/>
      <c r="R617" s="245"/>
      <c r="S617" s="245"/>
      <c r="T617" s="245"/>
      <c r="U617" s="245"/>
      <c r="V617" s="245"/>
      <c r="W617" s="245"/>
      <c r="X617" s="245"/>
      <c r="Y617" s="245"/>
      <c r="Z617" s="245"/>
      <c r="AA617" s="245"/>
      <c r="AB617" s="245"/>
      <c r="AC617" s="245"/>
      <c r="AD617" s="245"/>
      <c r="AE617" s="245"/>
      <c r="AF617" s="245"/>
      <c r="AG617" s="245"/>
      <c r="AH617" s="245"/>
      <c r="AI617" s="245"/>
      <c r="AJ617" s="245"/>
      <c r="AK617" s="245"/>
      <c r="AL617" s="245"/>
      <c r="AM617" s="245"/>
      <c r="AN617" s="245"/>
      <c r="AO617" s="245"/>
      <c r="AP617" s="245"/>
      <c r="AQ617" s="245"/>
      <c r="AR617" s="245"/>
      <c r="AS617" s="245"/>
      <c r="AT617" s="245"/>
    </row>
    <row r="618" ht="12.75" customHeight="1">
      <c r="A618" s="245"/>
      <c r="B618" s="245"/>
      <c r="C618" s="245"/>
      <c r="D618" s="245"/>
      <c r="E618" s="245"/>
      <c r="F618" s="245"/>
      <c r="G618" s="245"/>
      <c r="H618" s="245"/>
      <c r="I618" s="245"/>
      <c r="J618" s="245"/>
      <c r="K618" s="245"/>
      <c r="L618" s="245"/>
      <c r="M618" s="245"/>
      <c r="N618" s="245"/>
      <c r="O618" s="245"/>
      <c r="P618" s="245"/>
      <c r="Q618" s="245"/>
      <c r="R618" s="245"/>
      <c r="S618" s="245"/>
      <c r="T618" s="245"/>
      <c r="U618" s="245"/>
      <c r="V618" s="245"/>
      <c r="W618" s="245"/>
      <c r="X618" s="245"/>
      <c r="Y618" s="245"/>
      <c r="Z618" s="245"/>
      <c r="AA618" s="245"/>
      <c r="AB618" s="245"/>
      <c r="AC618" s="245"/>
      <c r="AD618" s="245"/>
      <c r="AE618" s="245"/>
      <c r="AF618" s="245"/>
      <c r="AG618" s="245"/>
      <c r="AH618" s="245"/>
      <c r="AI618" s="245"/>
      <c r="AJ618" s="245"/>
      <c r="AK618" s="245"/>
      <c r="AL618" s="245"/>
      <c r="AM618" s="245"/>
      <c r="AN618" s="245"/>
      <c r="AO618" s="245"/>
      <c r="AP618" s="245"/>
      <c r="AQ618" s="245"/>
      <c r="AR618" s="245"/>
      <c r="AS618" s="245"/>
      <c r="AT618" s="245"/>
    </row>
    <row r="619" ht="12.75" customHeight="1">
      <c r="A619" s="245"/>
      <c r="B619" s="245"/>
      <c r="C619" s="245"/>
      <c r="D619" s="245"/>
      <c r="E619" s="245"/>
      <c r="F619" s="245"/>
      <c r="G619" s="245"/>
      <c r="H619" s="245"/>
      <c r="I619" s="245"/>
      <c r="J619" s="245"/>
      <c r="K619" s="245"/>
      <c r="L619" s="245"/>
      <c r="M619" s="245"/>
      <c r="N619" s="245"/>
      <c r="O619" s="245"/>
      <c r="P619" s="245"/>
      <c r="Q619" s="245"/>
      <c r="R619" s="245"/>
      <c r="S619" s="245"/>
      <c r="T619" s="245"/>
      <c r="U619" s="245"/>
      <c r="V619" s="245"/>
      <c r="W619" s="245"/>
      <c r="X619" s="245"/>
      <c r="Y619" s="245"/>
      <c r="Z619" s="245"/>
      <c r="AA619" s="245"/>
      <c r="AB619" s="245"/>
      <c r="AC619" s="245"/>
      <c r="AD619" s="245"/>
      <c r="AE619" s="245"/>
      <c r="AF619" s="245"/>
      <c r="AG619" s="245"/>
      <c r="AH619" s="245"/>
      <c r="AI619" s="245"/>
      <c r="AJ619" s="245"/>
      <c r="AK619" s="245"/>
      <c r="AL619" s="245"/>
      <c r="AM619" s="245"/>
      <c r="AN619" s="245"/>
      <c r="AO619" s="245"/>
      <c r="AP619" s="245"/>
      <c r="AQ619" s="245"/>
      <c r="AR619" s="245"/>
      <c r="AS619" s="245"/>
      <c r="AT619" s="245"/>
    </row>
    <row r="620" ht="12.75" customHeight="1">
      <c r="A620" s="245"/>
      <c r="B620" s="245"/>
      <c r="C620" s="245"/>
      <c r="D620" s="245"/>
      <c r="E620" s="245"/>
      <c r="F620" s="245"/>
      <c r="G620" s="245"/>
      <c r="H620" s="245"/>
      <c r="I620" s="245"/>
      <c r="J620" s="245"/>
      <c r="K620" s="245"/>
      <c r="L620" s="245"/>
      <c r="M620" s="245"/>
      <c r="N620" s="245"/>
      <c r="O620" s="245"/>
      <c r="P620" s="245"/>
      <c r="Q620" s="245"/>
      <c r="R620" s="245"/>
      <c r="S620" s="245"/>
      <c r="T620" s="245"/>
      <c r="U620" s="245"/>
      <c r="V620" s="245"/>
      <c r="W620" s="245"/>
      <c r="X620" s="245"/>
      <c r="Y620" s="245"/>
      <c r="Z620" s="245"/>
      <c r="AA620" s="245"/>
      <c r="AB620" s="245"/>
      <c r="AC620" s="245"/>
      <c r="AD620" s="245"/>
      <c r="AE620" s="245"/>
      <c r="AF620" s="245"/>
      <c r="AG620" s="245"/>
      <c r="AH620" s="245"/>
      <c r="AI620" s="245"/>
      <c r="AJ620" s="245"/>
      <c r="AK620" s="245"/>
      <c r="AL620" s="245"/>
      <c r="AM620" s="245"/>
      <c r="AN620" s="245"/>
      <c r="AO620" s="245"/>
      <c r="AP620" s="245"/>
      <c r="AQ620" s="245"/>
      <c r="AR620" s="245"/>
      <c r="AS620" s="245"/>
      <c r="AT620" s="245"/>
    </row>
    <row r="621" ht="12.75" customHeight="1">
      <c r="A621" s="245"/>
      <c r="B621" s="245"/>
      <c r="C621" s="245"/>
      <c r="D621" s="245"/>
      <c r="E621" s="245"/>
      <c r="F621" s="245"/>
      <c r="G621" s="245"/>
      <c r="H621" s="245"/>
      <c r="I621" s="245"/>
      <c r="J621" s="245"/>
      <c r="K621" s="245"/>
      <c r="L621" s="245"/>
      <c r="M621" s="245"/>
      <c r="N621" s="245"/>
      <c r="O621" s="245"/>
      <c r="P621" s="245"/>
      <c r="Q621" s="245"/>
      <c r="R621" s="245"/>
      <c r="S621" s="245"/>
      <c r="T621" s="245"/>
      <c r="U621" s="245"/>
      <c r="V621" s="245"/>
      <c r="W621" s="245"/>
      <c r="X621" s="245"/>
      <c r="Y621" s="245"/>
      <c r="Z621" s="245"/>
      <c r="AA621" s="245"/>
      <c r="AB621" s="245"/>
      <c r="AC621" s="245"/>
      <c r="AD621" s="245"/>
      <c r="AE621" s="245"/>
      <c r="AF621" s="245"/>
      <c r="AG621" s="245"/>
      <c r="AH621" s="245"/>
      <c r="AI621" s="245"/>
      <c r="AJ621" s="245"/>
      <c r="AK621" s="245"/>
      <c r="AL621" s="245"/>
      <c r="AM621" s="245"/>
      <c r="AN621" s="245"/>
      <c r="AO621" s="245"/>
      <c r="AP621" s="245"/>
      <c r="AQ621" s="245"/>
      <c r="AR621" s="245"/>
      <c r="AS621" s="245"/>
      <c r="AT621" s="245"/>
    </row>
    <row r="622" ht="12.75" customHeight="1">
      <c r="A622" s="245"/>
      <c r="B622" s="245"/>
      <c r="C622" s="245"/>
      <c r="D622" s="245"/>
      <c r="E622" s="245"/>
      <c r="F622" s="245"/>
      <c r="G622" s="245"/>
      <c r="H622" s="245"/>
      <c r="I622" s="245"/>
      <c r="J622" s="245"/>
      <c r="K622" s="245"/>
      <c r="L622" s="245"/>
      <c r="M622" s="245"/>
      <c r="N622" s="245"/>
      <c r="O622" s="245"/>
      <c r="P622" s="245"/>
      <c r="Q622" s="245"/>
      <c r="R622" s="245"/>
      <c r="S622" s="245"/>
      <c r="T622" s="245"/>
      <c r="U622" s="245"/>
      <c r="V622" s="245"/>
      <c r="W622" s="245"/>
      <c r="X622" s="245"/>
      <c r="Y622" s="245"/>
      <c r="Z622" s="245"/>
      <c r="AA622" s="245"/>
      <c r="AB622" s="245"/>
      <c r="AC622" s="245"/>
      <c r="AD622" s="245"/>
      <c r="AE622" s="245"/>
      <c r="AF622" s="245"/>
      <c r="AG622" s="245"/>
      <c r="AH622" s="245"/>
      <c r="AI622" s="245"/>
      <c r="AJ622" s="245"/>
      <c r="AK622" s="245"/>
      <c r="AL622" s="245"/>
      <c r="AM622" s="245"/>
      <c r="AN622" s="245"/>
      <c r="AO622" s="245"/>
      <c r="AP622" s="245"/>
      <c r="AQ622" s="245"/>
      <c r="AR622" s="245"/>
      <c r="AS622" s="245"/>
      <c r="AT622" s="245"/>
    </row>
    <row r="623" ht="12.75" customHeight="1">
      <c r="A623" s="245"/>
      <c r="B623" s="245"/>
      <c r="C623" s="245"/>
      <c r="D623" s="245"/>
      <c r="E623" s="245"/>
      <c r="F623" s="245"/>
      <c r="G623" s="245"/>
      <c r="H623" s="245"/>
      <c r="I623" s="245"/>
      <c r="J623" s="245"/>
      <c r="K623" s="245"/>
      <c r="L623" s="245"/>
      <c r="M623" s="245"/>
      <c r="N623" s="245"/>
      <c r="O623" s="245"/>
      <c r="P623" s="245"/>
      <c r="Q623" s="245"/>
      <c r="R623" s="245"/>
      <c r="S623" s="245"/>
      <c r="T623" s="245"/>
      <c r="U623" s="245"/>
      <c r="V623" s="245"/>
      <c r="W623" s="245"/>
      <c r="X623" s="245"/>
      <c r="Y623" s="245"/>
      <c r="Z623" s="245"/>
      <c r="AA623" s="245"/>
      <c r="AB623" s="245"/>
      <c r="AC623" s="245"/>
      <c r="AD623" s="245"/>
      <c r="AE623" s="245"/>
      <c r="AF623" s="245"/>
      <c r="AG623" s="245"/>
      <c r="AH623" s="245"/>
      <c r="AI623" s="245"/>
      <c r="AJ623" s="245"/>
      <c r="AK623" s="245"/>
      <c r="AL623" s="245"/>
      <c r="AM623" s="245"/>
      <c r="AN623" s="245"/>
      <c r="AO623" s="245"/>
      <c r="AP623" s="245"/>
      <c r="AQ623" s="245"/>
      <c r="AR623" s="245"/>
      <c r="AS623" s="245"/>
      <c r="AT623" s="245"/>
    </row>
    <row r="624" ht="12.75" customHeight="1">
      <c r="A624" s="245"/>
      <c r="B624" s="245"/>
      <c r="C624" s="245"/>
      <c r="D624" s="245"/>
      <c r="E624" s="245"/>
      <c r="F624" s="245"/>
      <c r="G624" s="245"/>
      <c r="H624" s="245"/>
      <c r="I624" s="245"/>
      <c r="J624" s="245"/>
      <c r="K624" s="245"/>
      <c r="L624" s="245"/>
      <c r="M624" s="245"/>
      <c r="N624" s="245"/>
      <c r="O624" s="245"/>
      <c r="P624" s="245"/>
      <c r="Q624" s="245"/>
      <c r="R624" s="245"/>
      <c r="S624" s="245"/>
      <c r="T624" s="245"/>
      <c r="U624" s="245"/>
      <c r="V624" s="245"/>
      <c r="W624" s="245"/>
      <c r="X624" s="245"/>
      <c r="Y624" s="245"/>
      <c r="Z624" s="245"/>
      <c r="AA624" s="245"/>
      <c r="AB624" s="245"/>
      <c r="AC624" s="245"/>
      <c r="AD624" s="245"/>
      <c r="AE624" s="245"/>
      <c r="AF624" s="245"/>
      <c r="AG624" s="245"/>
      <c r="AH624" s="245"/>
      <c r="AI624" s="245"/>
      <c r="AJ624" s="245"/>
      <c r="AK624" s="245"/>
      <c r="AL624" s="245"/>
      <c r="AM624" s="245"/>
      <c r="AN624" s="245"/>
      <c r="AO624" s="245"/>
      <c r="AP624" s="245"/>
      <c r="AQ624" s="245"/>
      <c r="AR624" s="245"/>
      <c r="AS624" s="245"/>
      <c r="AT624" s="245"/>
    </row>
    <row r="625" ht="12.75" customHeight="1">
      <c r="A625" s="245"/>
      <c r="B625" s="245"/>
      <c r="C625" s="245"/>
      <c r="D625" s="245"/>
      <c r="E625" s="245"/>
      <c r="F625" s="245"/>
      <c r="G625" s="245"/>
      <c r="H625" s="245"/>
      <c r="I625" s="245"/>
      <c r="J625" s="245"/>
      <c r="K625" s="245"/>
      <c r="L625" s="245"/>
      <c r="M625" s="245"/>
      <c r="N625" s="245"/>
      <c r="O625" s="245"/>
      <c r="P625" s="245"/>
      <c r="Q625" s="245"/>
      <c r="R625" s="245"/>
      <c r="S625" s="245"/>
      <c r="T625" s="245"/>
      <c r="U625" s="245"/>
      <c r="V625" s="245"/>
      <c r="W625" s="245"/>
      <c r="X625" s="245"/>
      <c r="Y625" s="245"/>
      <c r="Z625" s="245"/>
      <c r="AA625" s="245"/>
      <c r="AB625" s="245"/>
      <c r="AC625" s="245"/>
      <c r="AD625" s="245"/>
      <c r="AE625" s="245"/>
      <c r="AF625" s="245"/>
      <c r="AG625" s="245"/>
      <c r="AH625" s="245"/>
      <c r="AI625" s="245"/>
      <c r="AJ625" s="245"/>
      <c r="AK625" s="245"/>
      <c r="AL625" s="245"/>
      <c r="AM625" s="245"/>
      <c r="AN625" s="245"/>
      <c r="AO625" s="245"/>
      <c r="AP625" s="245"/>
      <c r="AQ625" s="245"/>
      <c r="AR625" s="245"/>
      <c r="AS625" s="245"/>
      <c r="AT625" s="245"/>
    </row>
    <row r="626" ht="12.75" customHeight="1">
      <c r="A626" s="245"/>
      <c r="B626" s="245"/>
      <c r="C626" s="245"/>
      <c r="D626" s="245"/>
      <c r="E626" s="245"/>
      <c r="F626" s="245"/>
      <c r="G626" s="245"/>
      <c r="H626" s="245"/>
      <c r="I626" s="245"/>
      <c r="J626" s="245"/>
      <c r="K626" s="245"/>
      <c r="L626" s="245"/>
      <c r="M626" s="245"/>
      <c r="N626" s="245"/>
      <c r="O626" s="245"/>
      <c r="P626" s="245"/>
      <c r="Q626" s="245"/>
      <c r="R626" s="245"/>
      <c r="S626" s="245"/>
      <c r="T626" s="245"/>
      <c r="U626" s="245"/>
      <c r="V626" s="245"/>
      <c r="W626" s="245"/>
      <c r="X626" s="245"/>
      <c r="Y626" s="245"/>
      <c r="Z626" s="245"/>
      <c r="AA626" s="245"/>
      <c r="AB626" s="245"/>
      <c r="AC626" s="245"/>
      <c r="AD626" s="245"/>
      <c r="AE626" s="245"/>
      <c r="AF626" s="245"/>
      <c r="AG626" s="245"/>
      <c r="AH626" s="245"/>
      <c r="AI626" s="245"/>
      <c r="AJ626" s="245"/>
      <c r="AK626" s="245"/>
      <c r="AL626" s="245"/>
      <c r="AM626" s="245"/>
      <c r="AN626" s="245"/>
      <c r="AO626" s="245"/>
      <c r="AP626" s="245"/>
      <c r="AQ626" s="245"/>
      <c r="AR626" s="245"/>
      <c r="AS626" s="245"/>
      <c r="AT626" s="245"/>
    </row>
    <row r="627" ht="12.75" customHeight="1">
      <c r="A627" s="245"/>
      <c r="B627" s="245"/>
      <c r="C627" s="245"/>
      <c r="D627" s="245"/>
      <c r="E627" s="245"/>
      <c r="F627" s="245"/>
      <c r="G627" s="245"/>
      <c r="H627" s="245"/>
      <c r="I627" s="245"/>
      <c r="J627" s="245"/>
      <c r="K627" s="245"/>
      <c r="L627" s="245"/>
      <c r="M627" s="245"/>
      <c r="N627" s="245"/>
      <c r="O627" s="245"/>
      <c r="P627" s="245"/>
      <c r="Q627" s="245"/>
      <c r="R627" s="245"/>
      <c r="S627" s="245"/>
      <c r="T627" s="245"/>
      <c r="U627" s="245"/>
      <c r="V627" s="245"/>
      <c r="W627" s="245"/>
      <c r="X627" s="245"/>
      <c r="Y627" s="245"/>
      <c r="Z627" s="245"/>
      <c r="AA627" s="245"/>
      <c r="AB627" s="245"/>
      <c r="AC627" s="245"/>
      <c r="AD627" s="245"/>
      <c r="AE627" s="245"/>
      <c r="AF627" s="245"/>
      <c r="AG627" s="245"/>
      <c r="AH627" s="245"/>
      <c r="AI627" s="245"/>
      <c r="AJ627" s="245"/>
      <c r="AK627" s="245"/>
      <c r="AL627" s="245"/>
      <c r="AM627" s="245"/>
      <c r="AN627" s="245"/>
      <c r="AO627" s="245"/>
      <c r="AP627" s="245"/>
      <c r="AQ627" s="245"/>
      <c r="AR627" s="245"/>
      <c r="AS627" s="245"/>
      <c r="AT627" s="245"/>
    </row>
    <row r="628" ht="12.75" customHeight="1">
      <c r="A628" s="245"/>
      <c r="B628" s="245"/>
      <c r="C628" s="245"/>
      <c r="D628" s="245"/>
      <c r="E628" s="245"/>
      <c r="F628" s="245"/>
      <c r="G628" s="245"/>
      <c r="H628" s="245"/>
      <c r="I628" s="245"/>
      <c r="J628" s="245"/>
      <c r="K628" s="245"/>
      <c r="L628" s="245"/>
      <c r="M628" s="245"/>
      <c r="N628" s="245"/>
      <c r="O628" s="245"/>
      <c r="P628" s="245"/>
      <c r="Q628" s="245"/>
      <c r="R628" s="245"/>
      <c r="S628" s="245"/>
      <c r="T628" s="245"/>
      <c r="U628" s="245"/>
      <c r="V628" s="245"/>
      <c r="W628" s="245"/>
      <c r="X628" s="245"/>
      <c r="Y628" s="245"/>
      <c r="Z628" s="245"/>
      <c r="AA628" s="245"/>
      <c r="AB628" s="245"/>
      <c r="AC628" s="245"/>
      <c r="AD628" s="245"/>
      <c r="AE628" s="245"/>
      <c r="AF628" s="245"/>
      <c r="AG628" s="245"/>
      <c r="AH628" s="245"/>
      <c r="AI628" s="245"/>
      <c r="AJ628" s="245"/>
      <c r="AK628" s="245"/>
      <c r="AL628" s="245"/>
      <c r="AM628" s="245"/>
      <c r="AN628" s="245"/>
      <c r="AO628" s="245"/>
      <c r="AP628" s="245"/>
      <c r="AQ628" s="245"/>
      <c r="AR628" s="245"/>
      <c r="AS628" s="245"/>
      <c r="AT628" s="245"/>
    </row>
    <row r="629" ht="12.75" customHeight="1">
      <c r="A629" s="245"/>
      <c r="B629" s="245"/>
      <c r="C629" s="245"/>
      <c r="D629" s="245"/>
      <c r="E629" s="245"/>
      <c r="F629" s="245"/>
      <c r="G629" s="245"/>
      <c r="H629" s="245"/>
      <c r="I629" s="245"/>
      <c r="J629" s="245"/>
      <c r="K629" s="245"/>
      <c r="L629" s="245"/>
      <c r="M629" s="245"/>
      <c r="N629" s="245"/>
      <c r="O629" s="245"/>
      <c r="P629" s="245"/>
      <c r="Q629" s="245"/>
      <c r="R629" s="245"/>
      <c r="S629" s="245"/>
      <c r="T629" s="245"/>
      <c r="U629" s="245"/>
      <c r="V629" s="245"/>
      <c r="W629" s="245"/>
      <c r="X629" s="245"/>
      <c r="Y629" s="245"/>
      <c r="Z629" s="245"/>
      <c r="AA629" s="245"/>
      <c r="AB629" s="245"/>
      <c r="AC629" s="245"/>
      <c r="AD629" s="245"/>
      <c r="AE629" s="245"/>
      <c r="AF629" s="245"/>
      <c r="AG629" s="245"/>
      <c r="AH629" s="245"/>
      <c r="AI629" s="245"/>
      <c r="AJ629" s="245"/>
      <c r="AK629" s="245"/>
      <c r="AL629" s="245"/>
      <c r="AM629" s="245"/>
      <c r="AN629" s="245"/>
      <c r="AO629" s="245"/>
      <c r="AP629" s="245"/>
      <c r="AQ629" s="245"/>
      <c r="AR629" s="245"/>
      <c r="AS629" s="245"/>
      <c r="AT629" s="245"/>
    </row>
    <row r="630" ht="12.75" customHeight="1">
      <c r="A630" s="245"/>
      <c r="B630" s="245"/>
      <c r="C630" s="245"/>
      <c r="D630" s="245"/>
      <c r="E630" s="245"/>
      <c r="F630" s="245"/>
      <c r="G630" s="245"/>
      <c r="H630" s="245"/>
      <c r="I630" s="245"/>
      <c r="J630" s="245"/>
      <c r="K630" s="245"/>
      <c r="L630" s="245"/>
      <c r="M630" s="245"/>
      <c r="N630" s="245"/>
      <c r="O630" s="245"/>
      <c r="P630" s="245"/>
      <c r="Q630" s="245"/>
      <c r="R630" s="245"/>
      <c r="S630" s="245"/>
      <c r="T630" s="245"/>
      <c r="U630" s="245"/>
      <c r="V630" s="245"/>
      <c r="W630" s="245"/>
      <c r="X630" s="245"/>
      <c r="Y630" s="245"/>
      <c r="Z630" s="245"/>
      <c r="AA630" s="245"/>
      <c r="AB630" s="245"/>
      <c r="AC630" s="245"/>
      <c r="AD630" s="245"/>
      <c r="AE630" s="245"/>
      <c r="AF630" s="245"/>
      <c r="AG630" s="245"/>
      <c r="AH630" s="245"/>
      <c r="AI630" s="245"/>
      <c r="AJ630" s="245"/>
      <c r="AK630" s="245"/>
      <c r="AL630" s="245"/>
      <c r="AM630" s="245"/>
      <c r="AN630" s="245"/>
      <c r="AO630" s="245"/>
      <c r="AP630" s="245"/>
      <c r="AQ630" s="245"/>
      <c r="AR630" s="245"/>
      <c r="AS630" s="245"/>
      <c r="AT630" s="245"/>
    </row>
    <row r="631" ht="12.75" customHeight="1">
      <c r="A631" s="245"/>
      <c r="B631" s="245"/>
      <c r="C631" s="245"/>
      <c r="D631" s="245"/>
      <c r="E631" s="245"/>
      <c r="F631" s="245"/>
      <c r="G631" s="245"/>
      <c r="H631" s="245"/>
      <c r="I631" s="245"/>
      <c r="J631" s="245"/>
      <c r="K631" s="245"/>
      <c r="L631" s="245"/>
      <c r="M631" s="245"/>
      <c r="N631" s="245"/>
      <c r="O631" s="245"/>
      <c r="P631" s="245"/>
      <c r="Q631" s="245"/>
      <c r="R631" s="245"/>
      <c r="S631" s="245"/>
      <c r="T631" s="245"/>
      <c r="U631" s="245"/>
      <c r="V631" s="245"/>
      <c r="W631" s="245"/>
      <c r="X631" s="245"/>
      <c r="Y631" s="245"/>
      <c r="Z631" s="245"/>
      <c r="AA631" s="245"/>
      <c r="AB631" s="245"/>
      <c r="AC631" s="245"/>
      <c r="AD631" s="245"/>
      <c r="AE631" s="245"/>
      <c r="AF631" s="245"/>
      <c r="AG631" s="245"/>
      <c r="AH631" s="245"/>
      <c r="AI631" s="245"/>
      <c r="AJ631" s="245"/>
      <c r="AK631" s="245"/>
      <c r="AL631" s="245"/>
      <c r="AM631" s="245"/>
      <c r="AN631" s="245"/>
      <c r="AO631" s="245"/>
      <c r="AP631" s="245"/>
      <c r="AQ631" s="245"/>
      <c r="AR631" s="245"/>
      <c r="AS631" s="245"/>
      <c r="AT631" s="245"/>
    </row>
    <row r="632" ht="12.75" customHeight="1">
      <c r="A632" s="245"/>
      <c r="B632" s="245"/>
      <c r="C632" s="245"/>
      <c r="D632" s="245"/>
      <c r="E632" s="245"/>
      <c r="F632" s="245"/>
      <c r="G632" s="245"/>
      <c r="H632" s="245"/>
      <c r="I632" s="245"/>
      <c r="J632" s="245"/>
      <c r="K632" s="245"/>
      <c r="L632" s="245"/>
      <c r="M632" s="245"/>
      <c r="N632" s="245"/>
      <c r="O632" s="245"/>
      <c r="P632" s="245"/>
      <c r="Q632" s="245"/>
      <c r="R632" s="245"/>
      <c r="S632" s="245"/>
      <c r="T632" s="245"/>
      <c r="U632" s="245"/>
      <c r="V632" s="245"/>
      <c r="W632" s="245"/>
      <c r="X632" s="245"/>
      <c r="Y632" s="245"/>
      <c r="Z632" s="245"/>
      <c r="AA632" s="245"/>
      <c r="AB632" s="245"/>
      <c r="AC632" s="245"/>
      <c r="AD632" s="245"/>
      <c r="AE632" s="245"/>
      <c r="AF632" s="245"/>
      <c r="AG632" s="245"/>
      <c r="AH632" s="245"/>
      <c r="AI632" s="245"/>
      <c r="AJ632" s="245"/>
      <c r="AK632" s="245"/>
      <c r="AL632" s="245"/>
      <c r="AM632" s="245"/>
      <c r="AN632" s="245"/>
      <c r="AO632" s="245"/>
      <c r="AP632" s="245"/>
      <c r="AQ632" s="245"/>
      <c r="AR632" s="245"/>
      <c r="AS632" s="245"/>
      <c r="AT632" s="245"/>
    </row>
    <row r="633" ht="12.75" customHeight="1">
      <c r="A633" s="245"/>
      <c r="B633" s="245"/>
      <c r="C633" s="245"/>
      <c r="D633" s="245"/>
      <c r="E633" s="245"/>
      <c r="F633" s="245"/>
      <c r="G633" s="245"/>
      <c r="H633" s="245"/>
      <c r="I633" s="245"/>
      <c r="J633" s="245"/>
      <c r="K633" s="245"/>
      <c r="L633" s="245"/>
      <c r="M633" s="245"/>
      <c r="N633" s="245"/>
      <c r="O633" s="245"/>
      <c r="P633" s="245"/>
      <c r="Q633" s="245"/>
      <c r="R633" s="245"/>
      <c r="S633" s="245"/>
      <c r="T633" s="245"/>
      <c r="U633" s="245"/>
      <c r="V633" s="245"/>
      <c r="W633" s="245"/>
      <c r="X633" s="245"/>
      <c r="Y633" s="245"/>
      <c r="Z633" s="245"/>
      <c r="AA633" s="245"/>
      <c r="AB633" s="245"/>
      <c r="AC633" s="245"/>
      <c r="AD633" s="245"/>
      <c r="AE633" s="245"/>
      <c r="AF633" s="245"/>
      <c r="AG633" s="245"/>
      <c r="AH633" s="245"/>
      <c r="AI633" s="245"/>
      <c r="AJ633" s="245"/>
      <c r="AK633" s="245"/>
      <c r="AL633" s="245"/>
      <c r="AM633" s="245"/>
      <c r="AN633" s="245"/>
      <c r="AO633" s="245"/>
      <c r="AP633" s="245"/>
      <c r="AQ633" s="245"/>
      <c r="AR633" s="245"/>
      <c r="AS633" s="245"/>
      <c r="AT633" s="245"/>
    </row>
    <row r="634" ht="12.75" customHeight="1">
      <c r="A634" s="245"/>
      <c r="B634" s="245"/>
      <c r="C634" s="245"/>
      <c r="D634" s="245"/>
      <c r="E634" s="245"/>
      <c r="F634" s="245"/>
      <c r="G634" s="245"/>
      <c r="H634" s="245"/>
      <c r="I634" s="245"/>
      <c r="J634" s="245"/>
      <c r="K634" s="245"/>
      <c r="L634" s="245"/>
      <c r="M634" s="245"/>
      <c r="N634" s="245"/>
      <c r="O634" s="245"/>
      <c r="P634" s="245"/>
      <c r="Q634" s="245"/>
      <c r="R634" s="245"/>
      <c r="S634" s="245"/>
      <c r="T634" s="245"/>
      <c r="U634" s="245"/>
      <c r="V634" s="245"/>
      <c r="W634" s="245"/>
      <c r="X634" s="245"/>
      <c r="Y634" s="245"/>
      <c r="Z634" s="245"/>
      <c r="AA634" s="245"/>
      <c r="AB634" s="245"/>
      <c r="AC634" s="245"/>
      <c r="AD634" s="245"/>
      <c r="AE634" s="245"/>
      <c r="AF634" s="245"/>
      <c r="AG634" s="245"/>
      <c r="AH634" s="245"/>
      <c r="AI634" s="245"/>
      <c r="AJ634" s="245"/>
      <c r="AK634" s="245"/>
      <c r="AL634" s="245"/>
      <c r="AM634" s="245"/>
      <c r="AN634" s="245"/>
      <c r="AO634" s="245"/>
      <c r="AP634" s="245"/>
      <c r="AQ634" s="245"/>
      <c r="AR634" s="245"/>
      <c r="AS634" s="245"/>
      <c r="AT634" s="245"/>
    </row>
    <row r="635" ht="12.75" customHeight="1">
      <c r="A635" s="245"/>
      <c r="B635" s="245"/>
      <c r="C635" s="245"/>
      <c r="D635" s="245"/>
      <c r="E635" s="245"/>
      <c r="F635" s="245"/>
      <c r="G635" s="245"/>
      <c r="H635" s="245"/>
      <c r="I635" s="245"/>
      <c r="J635" s="245"/>
      <c r="K635" s="245"/>
      <c r="L635" s="245"/>
      <c r="M635" s="245"/>
      <c r="N635" s="245"/>
      <c r="O635" s="245"/>
      <c r="P635" s="245"/>
      <c r="Q635" s="245"/>
      <c r="R635" s="245"/>
      <c r="S635" s="245"/>
      <c r="T635" s="245"/>
      <c r="U635" s="245"/>
      <c r="V635" s="245"/>
      <c r="W635" s="245"/>
      <c r="X635" s="245"/>
      <c r="Y635" s="245"/>
      <c r="Z635" s="245"/>
      <c r="AA635" s="245"/>
      <c r="AB635" s="245"/>
      <c r="AC635" s="245"/>
      <c r="AD635" s="245"/>
      <c r="AE635" s="245"/>
      <c r="AF635" s="245"/>
      <c r="AG635" s="245"/>
      <c r="AH635" s="245"/>
      <c r="AI635" s="245"/>
      <c r="AJ635" s="245"/>
      <c r="AK635" s="245"/>
      <c r="AL635" s="245"/>
      <c r="AM635" s="245"/>
      <c r="AN635" s="245"/>
      <c r="AO635" s="245"/>
      <c r="AP635" s="245"/>
      <c r="AQ635" s="245"/>
      <c r="AR635" s="245"/>
      <c r="AS635" s="245"/>
      <c r="AT635" s="245"/>
    </row>
    <row r="636" ht="12.75" customHeight="1">
      <c r="A636" s="245"/>
      <c r="B636" s="245"/>
      <c r="C636" s="245"/>
      <c r="D636" s="245"/>
      <c r="E636" s="245"/>
      <c r="F636" s="245"/>
      <c r="G636" s="245"/>
      <c r="H636" s="245"/>
      <c r="I636" s="245"/>
      <c r="J636" s="245"/>
      <c r="K636" s="245"/>
      <c r="L636" s="245"/>
      <c r="M636" s="245"/>
      <c r="N636" s="245"/>
      <c r="O636" s="245"/>
      <c r="P636" s="245"/>
      <c r="Q636" s="245"/>
      <c r="R636" s="245"/>
      <c r="S636" s="245"/>
      <c r="T636" s="245"/>
      <c r="U636" s="245"/>
      <c r="V636" s="245"/>
      <c r="W636" s="245"/>
      <c r="X636" s="245"/>
      <c r="Y636" s="245"/>
      <c r="Z636" s="245"/>
      <c r="AA636" s="245"/>
      <c r="AB636" s="245"/>
      <c r="AC636" s="245"/>
      <c r="AD636" s="245"/>
      <c r="AE636" s="245"/>
      <c r="AF636" s="245"/>
      <c r="AG636" s="245"/>
      <c r="AH636" s="245"/>
      <c r="AI636" s="245"/>
      <c r="AJ636" s="245"/>
      <c r="AK636" s="245"/>
      <c r="AL636" s="245"/>
      <c r="AM636" s="245"/>
      <c r="AN636" s="245"/>
      <c r="AO636" s="245"/>
      <c r="AP636" s="245"/>
      <c r="AQ636" s="245"/>
      <c r="AR636" s="245"/>
      <c r="AS636" s="245"/>
      <c r="AT636" s="245"/>
    </row>
    <row r="637" ht="12.75" customHeight="1">
      <c r="A637" s="245"/>
      <c r="B637" s="245"/>
      <c r="C637" s="245"/>
      <c r="D637" s="245"/>
      <c r="E637" s="245"/>
      <c r="F637" s="245"/>
      <c r="G637" s="245"/>
      <c r="H637" s="245"/>
      <c r="I637" s="245"/>
      <c r="J637" s="245"/>
      <c r="K637" s="245"/>
      <c r="L637" s="245"/>
      <c r="M637" s="245"/>
      <c r="N637" s="245"/>
      <c r="O637" s="245"/>
      <c r="P637" s="245"/>
      <c r="Q637" s="245"/>
      <c r="R637" s="245"/>
      <c r="S637" s="245"/>
      <c r="T637" s="245"/>
      <c r="U637" s="245"/>
      <c r="V637" s="245"/>
      <c r="W637" s="245"/>
      <c r="X637" s="245"/>
      <c r="Y637" s="245"/>
      <c r="Z637" s="245"/>
      <c r="AA637" s="245"/>
      <c r="AB637" s="245"/>
      <c r="AC637" s="245"/>
      <c r="AD637" s="245"/>
      <c r="AE637" s="245"/>
      <c r="AF637" s="245"/>
      <c r="AG637" s="245"/>
      <c r="AH637" s="245"/>
      <c r="AI637" s="245"/>
      <c r="AJ637" s="245"/>
      <c r="AK637" s="245"/>
      <c r="AL637" s="245"/>
      <c r="AM637" s="245"/>
      <c r="AN637" s="245"/>
      <c r="AO637" s="245"/>
      <c r="AP637" s="245"/>
      <c r="AQ637" s="245"/>
      <c r="AR637" s="245"/>
      <c r="AS637" s="245"/>
      <c r="AT637" s="245"/>
    </row>
    <row r="638" ht="12.75" customHeight="1">
      <c r="A638" s="245"/>
      <c r="B638" s="245"/>
      <c r="C638" s="245"/>
      <c r="D638" s="245"/>
      <c r="E638" s="245"/>
      <c r="F638" s="245"/>
      <c r="G638" s="245"/>
      <c r="H638" s="245"/>
      <c r="I638" s="245"/>
      <c r="J638" s="245"/>
      <c r="K638" s="245"/>
      <c r="L638" s="245"/>
      <c r="M638" s="245"/>
      <c r="N638" s="245"/>
      <c r="O638" s="245"/>
      <c r="P638" s="245"/>
      <c r="Q638" s="245"/>
      <c r="R638" s="245"/>
      <c r="S638" s="245"/>
      <c r="T638" s="245"/>
      <c r="U638" s="245"/>
      <c r="V638" s="245"/>
      <c r="W638" s="245"/>
      <c r="X638" s="245"/>
      <c r="Y638" s="245"/>
      <c r="Z638" s="245"/>
      <c r="AA638" s="245"/>
      <c r="AB638" s="245"/>
      <c r="AC638" s="245"/>
      <c r="AD638" s="245"/>
      <c r="AE638" s="245"/>
      <c r="AF638" s="245"/>
      <c r="AG638" s="245"/>
      <c r="AH638" s="245"/>
      <c r="AI638" s="245"/>
      <c r="AJ638" s="245"/>
      <c r="AK638" s="245"/>
      <c r="AL638" s="245"/>
      <c r="AM638" s="245"/>
      <c r="AN638" s="245"/>
      <c r="AO638" s="245"/>
      <c r="AP638" s="245"/>
      <c r="AQ638" s="245"/>
      <c r="AR638" s="245"/>
      <c r="AS638" s="245"/>
      <c r="AT638" s="245"/>
    </row>
    <row r="639" ht="12.75" customHeight="1">
      <c r="A639" s="245"/>
      <c r="B639" s="245"/>
      <c r="C639" s="245"/>
      <c r="D639" s="245"/>
      <c r="E639" s="245"/>
      <c r="F639" s="245"/>
      <c r="G639" s="245"/>
      <c r="H639" s="245"/>
      <c r="I639" s="245"/>
      <c r="J639" s="245"/>
      <c r="K639" s="245"/>
      <c r="L639" s="245"/>
      <c r="M639" s="245"/>
      <c r="N639" s="245"/>
      <c r="O639" s="245"/>
      <c r="P639" s="245"/>
      <c r="Q639" s="245"/>
      <c r="R639" s="245"/>
      <c r="S639" s="245"/>
      <c r="T639" s="245"/>
      <c r="U639" s="245"/>
      <c r="V639" s="245"/>
      <c r="W639" s="245"/>
      <c r="X639" s="245"/>
      <c r="Y639" s="245"/>
      <c r="Z639" s="245"/>
      <c r="AA639" s="245"/>
      <c r="AB639" s="245"/>
      <c r="AC639" s="245"/>
      <c r="AD639" s="245"/>
      <c r="AE639" s="245"/>
      <c r="AF639" s="245"/>
      <c r="AG639" s="245"/>
      <c r="AH639" s="245"/>
      <c r="AI639" s="245"/>
      <c r="AJ639" s="245"/>
      <c r="AK639" s="245"/>
      <c r="AL639" s="245"/>
      <c r="AM639" s="245"/>
      <c r="AN639" s="245"/>
      <c r="AO639" s="245"/>
      <c r="AP639" s="245"/>
      <c r="AQ639" s="245"/>
      <c r="AR639" s="245"/>
      <c r="AS639" s="245"/>
      <c r="AT639" s="245"/>
    </row>
    <row r="640" ht="12.75" customHeight="1">
      <c r="A640" s="245"/>
      <c r="B640" s="245"/>
      <c r="C640" s="245"/>
      <c r="D640" s="245"/>
      <c r="E640" s="245"/>
      <c r="F640" s="245"/>
      <c r="G640" s="245"/>
      <c r="H640" s="245"/>
      <c r="I640" s="245"/>
      <c r="J640" s="245"/>
      <c r="K640" s="245"/>
      <c r="L640" s="245"/>
      <c r="M640" s="245"/>
      <c r="N640" s="245"/>
      <c r="O640" s="245"/>
      <c r="P640" s="245"/>
      <c r="Q640" s="245"/>
      <c r="R640" s="245"/>
      <c r="S640" s="245"/>
      <c r="T640" s="245"/>
      <c r="U640" s="245"/>
      <c r="V640" s="245"/>
      <c r="W640" s="245"/>
      <c r="X640" s="245"/>
      <c r="Y640" s="245"/>
      <c r="Z640" s="245"/>
      <c r="AA640" s="245"/>
      <c r="AB640" s="245"/>
      <c r="AC640" s="245"/>
      <c r="AD640" s="245"/>
      <c r="AE640" s="245"/>
      <c r="AF640" s="245"/>
      <c r="AG640" s="245"/>
      <c r="AH640" s="245"/>
      <c r="AI640" s="245"/>
      <c r="AJ640" s="245"/>
      <c r="AK640" s="245"/>
      <c r="AL640" s="245"/>
      <c r="AM640" s="245"/>
      <c r="AN640" s="245"/>
      <c r="AO640" s="245"/>
      <c r="AP640" s="245"/>
      <c r="AQ640" s="245"/>
      <c r="AR640" s="245"/>
      <c r="AS640" s="245"/>
      <c r="AT640" s="245"/>
    </row>
    <row r="641" ht="12.75" customHeight="1">
      <c r="A641" s="245"/>
      <c r="B641" s="245"/>
      <c r="C641" s="245"/>
      <c r="D641" s="245"/>
      <c r="E641" s="245"/>
      <c r="F641" s="245"/>
      <c r="G641" s="245"/>
      <c r="H641" s="245"/>
      <c r="I641" s="245"/>
      <c r="J641" s="245"/>
      <c r="K641" s="245"/>
      <c r="L641" s="245"/>
      <c r="M641" s="245"/>
      <c r="N641" s="245"/>
      <c r="O641" s="245"/>
      <c r="P641" s="245"/>
      <c r="Q641" s="245"/>
      <c r="R641" s="245"/>
      <c r="S641" s="245"/>
      <c r="T641" s="245"/>
      <c r="U641" s="245"/>
      <c r="V641" s="245"/>
      <c r="W641" s="245"/>
      <c r="X641" s="245"/>
      <c r="Y641" s="245"/>
      <c r="Z641" s="245"/>
      <c r="AA641" s="245"/>
      <c r="AB641" s="245"/>
      <c r="AC641" s="245"/>
      <c r="AD641" s="245"/>
      <c r="AE641" s="245"/>
      <c r="AF641" s="245"/>
      <c r="AG641" s="245"/>
      <c r="AH641" s="245"/>
      <c r="AI641" s="245"/>
      <c r="AJ641" s="245"/>
      <c r="AK641" s="245"/>
      <c r="AL641" s="245"/>
      <c r="AM641" s="245"/>
      <c r="AN641" s="245"/>
      <c r="AO641" s="245"/>
      <c r="AP641" s="245"/>
      <c r="AQ641" s="245"/>
      <c r="AR641" s="245"/>
      <c r="AS641" s="245"/>
      <c r="AT641" s="245"/>
    </row>
    <row r="642" ht="12.75" customHeight="1">
      <c r="A642" s="245"/>
      <c r="B642" s="245"/>
      <c r="C642" s="245"/>
      <c r="D642" s="245"/>
      <c r="E642" s="245"/>
      <c r="F642" s="245"/>
      <c r="G642" s="245"/>
      <c r="H642" s="245"/>
      <c r="I642" s="245"/>
      <c r="J642" s="245"/>
      <c r="K642" s="245"/>
      <c r="L642" s="245"/>
      <c r="M642" s="245"/>
      <c r="N642" s="245"/>
      <c r="O642" s="245"/>
      <c r="P642" s="245"/>
      <c r="Q642" s="245"/>
      <c r="R642" s="245"/>
      <c r="S642" s="245"/>
      <c r="T642" s="245"/>
      <c r="U642" s="245"/>
      <c r="V642" s="245"/>
      <c r="W642" s="245"/>
      <c r="X642" s="245"/>
      <c r="Y642" s="245"/>
      <c r="Z642" s="245"/>
      <c r="AA642" s="245"/>
      <c r="AB642" s="245"/>
      <c r="AC642" s="245"/>
      <c r="AD642" s="245"/>
      <c r="AE642" s="245"/>
      <c r="AF642" s="245"/>
      <c r="AG642" s="245"/>
      <c r="AH642" s="245"/>
      <c r="AI642" s="245"/>
      <c r="AJ642" s="245"/>
      <c r="AK642" s="245"/>
      <c r="AL642" s="245"/>
      <c r="AM642" s="245"/>
      <c r="AN642" s="245"/>
      <c r="AO642" s="245"/>
      <c r="AP642" s="245"/>
      <c r="AQ642" s="245"/>
      <c r="AR642" s="245"/>
      <c r="AS642" s="245"/>
      <c r="AT642" s="245"/>
    </row>
    <row r="643" ht="12.75" customHeight="1">
      <c r="A643" s="245"/>
      <c r="B643" s="245"/>
      <c r="C643" s="245"/>
      <c r="D643" s="245"/>
      <c r="E643" s="245"/>
      <c r="F643" s="245"/>
      <c r="G643" s="245"/>
      <c r="H643" s="245"/>
      <c r="I643" s="245"/>
      <c r="J643" s="245"/>
      <c r="K643" s="245"/>
      <c r="L643" s="245"/>
      <c r="M643" s="245"/>
      <c r="N643" s="245"/>
      <c r="O643" s="245"/>
      <c r="P643" s="245"/>
      <c r="Q643" s="245"/>
      <c r="R643" s="245"/>
      <c r="S643" s="245"/>
      <c r="T643" s="245"/>
      <c r="U643" s="245"/>
      <c r="V643" s="245"/>
      <c r="W643" s="245"/>
      <c r="X643" s="245"/>
      <c r="Y643" s="245"/>
      <c r="Z643" s="245"/>
      <c r="AA643" s="245"/>
      <c r="AB643" s="245"/>
      <c r="AC643" s="245"/>
      <c r="AD643" s="245"/>
      <c r="AE643" s="245"/>
      <c r="AF643" s="245"/>
      <c r="AG643" s="245"/>
      <c r="AH643" s="245"/>
      <c r="AI643" s="245"/>
      <c r="AJ643" s="245"/>
      <c r="AK643" s="245"/>
      <c r="AL643" s="245"/>
      <c r="AM643" s="245"/>
      <c r="AN643" s="245"/>
      <c r="AO643" s="245"/>
      <c r="AP643" s="245"/>
      <c r="AQ643" s="245"/>
      <c r="AR643" s="245"/>
      <c r="AS643" s="245"/>
      <c r="AT643" s="245"/>
    </row>
    <row r="644" ht="12.75" customHeight="1">
      <c r="A644" s="245"/>
      <c r="B644" s="245"/>
      <c r="C644" s="245"/>
      <c r="D644" s="245"/>
      <c r="E644" s="245"/>
      <c r="F644" s="245"/>
      <c r="G644" s="245"/>
      <c r="H644" s="245"/>
      <c r="I644" s="245"/>
      <c r="J644" s="245"/>
      <c r="K644" s="245"/>
      <c r="L644" s="245"/>
      <c r="M644" s="245"/>
      <c r="N644" s="245"/>
      <c r="O644" s="245"/>
      <c r="P644" s="245"/>
      <c r="Q644" s="245"/>
      <c r="R644" s="245"/>
      <c r="S644" s="245"/>
      <c r="T644" s="245"/>
      <c r="U644" s="245"/>
      <c r="V644" s="245"/>
      <c r="W644" s="245"/>
      <c r="X644" s="245"/>
      <c r="Y644" s="245"/>
      <c r="Z644" s="245"/>
      <c r="AA644" s="245"/>
      <c r="AB644" s="245"/>
      <c r="AC644" s="245"/>
      <c r="AD644" s="245"/>
      <c r="AE644" s="245"/>
      <c r="AF644" s="245"/>
      <c r="AG644" s="245"/>
      <c r="AH644" s="245"/>
      <c r="AI644" s="245"/>
      <c r="AJ644" s="245"/>
      <c r="AK644" s="245"/>
      <c r="AL644" s="245"/>
      <c r="AM644" s="245"/>
      <c r="AN644" s="245"/>
      <c r="AO644" s="245"/>
      <c r="AP644" s="245"/>
      <c r="AQ644" s="245"/>
      <c r="AR644" s="245"/>
      <c r="AS644" s="245"/>
      <c r="AT644" s="245"/>
    </row>
    <row r="645" ht="12.75" customHeight="1">
      <c r="A645" s="245"/>
      <c r="B645" s="245"/>
      <c r="C645" s="245"/>
      <c r="D645" s="245"/>
      <c r="E645" s="245"/>
      <c r="F645" s="245"/>
      <c r="G645" s="245"/>
      <c r="H645" s="245"/>
      <c r="I645" s="245"/>
      <c r="J645" s="245"/>
      <c r="K645" s="245"/>
      <c r="L645" s="245"/>
      <c r="M645" s="245"/>
      <c r="N645" s="245"/>
      <c r="O645" s="245"/>
      <c r="P645" s="245"/>
      <c r="Q645" s="245"/>
      <c r="R645" s="245"/>
      <c r="S645" s="245"/>
      <c r="T645" s="245"/>
      <c r="U645" s="245"/>
      <c r="V645" s="245"/>
      <c r="W645" s="245"/>
      <c r="X645" s="245"/>
      <c r="Y645" s="245"/>
      <c r="Z645" s="245"/>
      <c r="AA645" s="245"/>
      <c r="AB645" s="245"/>
      <c r="AC645" s="245"/>
      <c r="AD645" s="245"/>
      <c r="AE645" s="245"/>
      <c r="AF645" s="245"/>
      <c r="AG645" s="245"/>
      <c r="AH645" s="245"/>
      <c r="AI645" s="245"/>
      <c r="AJ645" s="245"/>
      <c r="AK645" s="245"/>
      <c r="AL645" s="245"/>
      <c r="AM645" s="245"/>
      <c r="AN645" s="245"/>
      <c r="AO645" s="245"/>
      <c r="AP645" s="245"/>
      <c r="AQ645" s="245"/>
      <c r="AR645" s="245"/>
      <c r="AS645" s="245"/>
      <c r="AT645" s="245"/>
    </row>
    <row r="646" ht="12.75" customHeight="1">
      <c r="A646" s="245"/>
      <c r="B646" s="245"/>
      <c r="C646" s="245"/>
      <c r="D646" s="245"/>
      <c r="E646" s="245"/>
      <c r="F646" s="245"/>
      <c r="G646" s="245"/>
      <c r="H646" s="245"/>
      <c r="I646" s="245"/>
      <c r="J646" s="245"/>
      <c r="K646" s="245"/>
      <c r="L646" s="245"/>
      <c r="M646" s="245"/>
      <c r="N646" s="245"/>
      <c r="O646" s="245"/>
      <c r="P646" s="245"/>
      <c r="Q646" s="245"/>
      <c r="R646" s="245"/>
      <c r="S646" s="245"/>
      <c r="T646" s="245"/>
      <c r="U646" s="245"/>
      <c r="V646" s="245"/>
      <c r="W646" s="245"/>
      <c r="X646" s="245"/>
      <c r="Y646" s="245"/>
      <c r="Z646" s="245"/>
      <c r="AA646" s="245"/>
      <c r="AB646" s="245"/>
      <c r="AC646" s="245"/>
      <c r="AD646" s="245"/>
      <c r="AE646" s="245"/>
      <c r="AF646" s="245"/>
      <c r="AG646" s="245"/>
      <c r="AH646" s="245"/>
      <c r="AI646" s="245"/>
      <c r="AJ646" s="245"/>
      <c r="AK646" s="245"/>
      <c r="AL646" s="245"/>
      <c r="AM646" s="245"/>
      <c r="AN646" s="245"/>
      <c r="AO646" s="245"/>
      <c r="AP646" s="245"/>
      <c r="AQ646" s="245"/>
      <c r="AR646" s="245"/>
      <c r="AS646" s="245"/>
      <c r="AT646" s="245"/>
    </row>
    <row r="647" ht="12.75" customHeight="1">
      <c r="A647" s="245"/>
      <c r="B647" s="245"/>
      <c r="C647" s="245"/>
      <c r="D647" s="245"/>
      <c r="E647" s="245"/>
      <c r="F647" s="245"/>
      <c r="G647" s="245"/>
      <c r="H647" s="245"/>
      <c r="I647" s="245"/>
      <c r="J647" s="245"/>
      <c r="K647" s="245"/>
      <c r="L647" s="245"/>
      <c r="M647" s="245"/>
      <c r="N647" s="245"/>
      <c r="O647" s="245"/>
      <c r="P647" s="245"/>
      <c r="Q647" s="245"/>
      <c r="R647" s="245"/>
      <c r="S647" s="245"/>
      <c r="T647" s="245"/>
      <c r="U647" s="245"/>
      <c r="V647" s="245"/>
      <c r="W647" s="245"/>
      <c r="X647" s="245"/>
      <c r="Y647" s="245"/>
      <c r="Z647" s="245"/>
      <c r="AA647" s="245"/>
      <c r="AB647" s="245"/>
      <c r="AC647" s="245"/>
      <c r="AD647" s="245"/>
      <c r="AE647" s="245"/>
      <c r="AF647" s="245"/>
      <c r="AG647" s="245"/>
      <c r="AH647" s="245"/>
      <c r="AI647" s="245"/>
      <c r="AJ647" s="245"/>
      <c r="AK647" s="245"/>
      <c r="AL647" s="245"/>
      <c r="AM647" s="245"/>
      <c r="AN647" s="245"/>
      <c r="AO647" s="245"/>
      <c r="AP647" s="245"/>
      <c r="AQ647" s="245"/>
      <c r="AR647" s="245"/>
      <c r="AS647" s="245"/>
      <c r="AT647" s="245"/>
    </row>
    <row r="648" ht="12.75" customHeight="1">
      <c r="A648" s="245"/>
      <c r="B648" s="245"/>
      <c r="C648" s="245"/>
      <c r="D648" s="245"/>
      <c r="E648" s="245"/>
      <c r="F648" s="245"/>
      <c r="G648" s="245"/>
      <c r="H648" s="245"/>
      <c r="I648" s="245"/>
      <c r="J648" s="245"/>
      <c r="K648" s="245"/>
      <c r="L648" s="245"/>
      <c r="M648" s="245"/>
      <c r="N648" s="245"/>
      <c r="O648" s="245"/>
      <c r="P648" s="245"/>
      <c r="Q648" s="245"/>
      <c r="R648" s="245"/>
      <c r="S648" s="245"/>
      <c r="T648" s="245"/>
      <c r="U648" s="245"/>
      <c r="V648" s="245"/>
      <c r="W648" s="245"/>
      <c r="X648" s="245"/>
      <c r="Y648" s="245"/>
      <c r="Z648" s="245"/>
      <c r="AA648" s="245"/>
      <c r="AB648" s="245"/>
      <c r="AC648" s="245"/>
      <c r="AD648" s="245"/>
      <c r="AE648" s="245"/>
      <c r="AF648" s="245"/>
      <c r="AG648" s="245"/>
      <c r="AH648" s="245"/>
      <c r="AI648" s="245"/>
      <c r="AJ648" s="245"/>
      <c r="AK648" s="245"/>
      <c r="AL648" s="245"/>
      <c r="AM648" s="245"/>
      <c r="AN648" s="245"/>
      <c r="AO648" s="245"/>
      <c r="AP648" s="245"/>
      <c r="AQ648" s="245"/>
      <c r="AR648" s="245"/>
      <c r="AS648" s="245"/>
      <c r="AT648" s="245"/>
    </row>
    <row r="649" ht="12.75" customHeight="1">
      <c r="A649" s="245"/>
      <c r="B649" s="245"/>
      <c r="C649" s="245"/>
      <c r="D649" s="245"/>
      <c r="E649" s="245"/>
      <c r="F649" s="245"/>
      <c r="G649" s="245"/>
      <c r="H649" s="245"/>
      <c r="I649" s="245"/>
      <c r="J649" s="245"/>
      <c r="K649" s="245"/>
      <c r="L649" s="245"/>
      <c r="M649" s="245"/>
      <c r="N649" s="245"/>
      <c r="O649" s="245"/>
      <c r="P649" s="245"/>
      <c r="Q649" s="245"/>
      <c r="R649" s="245"/>
      <c r="S649" s="245"/>
      <c r="T649" s="245"/>
      <c r="U649" s="245"/>
      <c r="V649" s="245"/>
      <c r="W649" s="245"/>
      <c r="X649" s="245"/>
      <c r="Y649" s="245"/>
      <c r="Z649" s="245"/>
      <c r="AA649" s="245"/>
      <c r="AB649" s="245"/>
      <c r="AC649" s="245"/>
      <c r="AD649" s="245"/>
      <c r="AE649" s="245"/>
      <c r="AF649" s="245"/>
      <c r="AG649" s="245"/>
      <c r="AH649" s="245"/>
      <c r="AI649" s="245"/>
      <c r="AJ649" s="245"/>
      <c r="AK649" s="245"/>
      <c r="AL649" s="245"/>
      <c r="AM649" s="245"/>
      <c r="AN649" s="245"/>
      <c r="AO649" s="245"/>
      <c r="AP649" s="245"/>
      <c r="AQ649" s="245"/>
      <c r="AR649" s="245"/>
      <c r="AS649" s="245"/>
      <c r="AT649" s="245"/>
    </row>
    <row r="650" ht="12.75" customHeight="1">
      <c r="A650" s="245"/>
      <c r="B650" s="245"/>
      <c r="C650" s="245"/>
      <c r="D650" s="245"/>
      <c r="E650" s="245"/>
      <c r="F650" s="245"/>
      <c r="G650" s="245"/>
      <c r="H650" s="245"/>
      <c r="I650" s="245"/>
      <c r="J650" s="245"/>
      <c r="K650" s="245"/>
      <c r="L650" s="245"/>
      <c r="M650" s="245"/>
      <c r="N650" s="245"/>
      <c r="O650" s="245"/>
      <c r="P650" s="245"/>
      <c r="Q650" s="245"/>
      <c r="R650" s="245"/>
      <c r="S650" s="245"/>
      <c r="T650" s="245"/>
      <c r="U650" s="245"/>
      <c r="V650" s="245"/>
      <c r="W650" s="245"/>
      <c r="X650" s="245"/>
      <c r="Y650" s="245"/>
      <c r="Z650" s="245"/>
      <c r="AA650" s="245"/>
      <c r="AB650" s="245"/>
      <c r="AC650" s="245"/>
      <c r="AD650" s="245"/>
      <c r="AE650" s="245"/>
      <c r="AF650" s="245"/>
      <c r="AG650" s="245"/>
      <c r="AH650" s="245"/>
      <c r="AI650" s="245"/>
      <c r="AJ650" s="245"/>
      <c r="AK650" s="245"/>
      <c r="AL650" s="245"/>
      <c r="AM650" s="245"/>
      <c r="AN650" s="245"/>
      <c r="AO650" s="245"/>
      <c r="AP650" s="245"/>
      <c r="AQ650" s="245"/>
      <c r="AR650" s="245"/>
      <c r="AS650" s="245"/>
      <c r="AT650" s="245"/>
    </row>
    <row r="651" ht="12.75" customHeight="1">
      <c r="A651" s="245"/>
      <c r="B651" s="245"/>
      <c r="C651" s="245"/>
      <c r="D651" s="245"/>
      <c r="E651" s="245"/>
      <c r="F651" s="245"/>
      <c r="G651" s="245"/>
      <c r="H651" s="245"/>
      <c r="I651" s="245"/>
      <c r="J651" s="245"/>
      <c r="K651" s="245"/>
      <c r="L651" s="245"/>
      <c r="M651" s="245"/>
      <c r="N651" s="245"/>
      <c r="O651" s="245"/>
      <c r="P651" s="245"/>
      <c r="Q651" s="245"/>
      <c r="R651" s="245"/>
      <c r="S651" s="245"/>
      <c r="T651" s="245"/>
      <c r="U651" s="245"/>
      <c r="V651" s="245"/>
      <c r="W651" s="245"/>
      <c r="X651" s="245"/>
      <c r="Y651" s="245"/>
      <c r="Z651" s="245"/>
      <c r="AA651" s="245"/>
      <c r="AB651" s="245"/>
      <c r="AC651" s="245"/>
      <c r="AD651" s="245"/>
      <c r="AE651" s="245"/>
      <c r="AF651" s="245"/>
      <c r="AG651" s="245"/>
      <c r="AH651" s="245"/>
      <c r="AI651" s="245"/>
      <c r="AJ651" s="245"/>
      <c r="AK651" s="245"/>
      <c r="AL651" s="245"/>
      <c r="AM651" s="245"/>
      <c r="AN651" s="245"/>
      <c r="AO651" s="245"/>
      <c r="AP651" s="245"/>
      <c r="AQ651" s="245"/>
      <c r="AR651" s="245"/>
      <c r="AS651" s="245"/>
      <c r="AT651" s="245"/>
    </row>
    <row r="652" ht="12.75" customHeight="1">
      <c r="A652" s="245"/>
      <c r="B652" s="245"/>
      <c r="C652" s="245"/>
      <c r="D652" s="245"/>
      <c r="E652" s="245"/>
      <c r="F652" s="245"/>
      <c r="G652" s="245"/>
      <c r="H652" s="245"/>
      <c r="I652" s="245"/>
      <c r="J652" s="245"/>
      <c r="K652" s="245"/>
      <c r="L652" s="245"/>
      <c r="M652" s="245"/>
      <c r="N652" s="245"/>
      <c r="O652" s="245"/>
      <c r="P652" s="245"/>
      <c r="Q652" s="245"/>
      <c r="R652" s="245"/>
      <c r="S652" s="245"/>
      <c r="T652" s="245"/>
      <c r="U652" s="245"/>
      <c r="V652" s="245"/>
      <c r="W652" s="245"/>
      <c r="X652" s="245"/>
      <c r="Y652" s="245"/>
      <c r="Z652" s="245"/>
      <c r="AA652" s="245"/>
      <c r="AB652" s="245"/>
      <c r="AC652" s="245"/>
      <c r="AD652" s="245"/>
      <c r="AE652" s="245"/>
      <c r="AF652" s="245"/>
      <c r="AG652" s="245"/>
      <c r="AH652" s="245"/>
      <c r="AI652" s="245"/>
      <c r="AJ652" s="245"/>
      <c r="AK652" s="245"/>
      <c r="AL652" s="245"/>
      <c r="AM652" s="245"/>
      <c r="AN652" s="245"/>
      <c r="AO652" s="245"/>
      <c r="AP652" s="245"/>
      <c r="AQ652" s="245"/>
      <c r="AR652" s="245"/>
      <c r="AS652" s="245"/>
      <c r="AT652" s="245"/>
    </row>
    <row r="653" ht="12.75" customHeight="1">
      <c r="A653" s="245"/>
      <c r="B653" s="245"/>
      <c r="C653" s="245"/>
      <c r="D653" s="245"/>
      <c r="E653" s="245"/>
      <c r="F653" s="245"/>
      <c r="G653" s="245"/>
      <c r="H653" s="245"/>
      <c r="I653" s="245"/>
      <c r="J653" s="245"/>
      <c r="K653" s="245"/>
      <c r="L653" s="245"/>
      <c r="M653" s="245"/>
      <c r="N653" s="245"/>
      <c r="O653" s="245"/>
      <c r="P653" s="245"/>
      <c r="Q653" s="245"/>
      <c r="R653" s="245"/>
      <c r="S653" s="245"/>
      <c r="T653" s="245"/>
      <c r="U653" s="245"/>
      <c r="V653" s="245"/>
      <c r="W653" s="245"/>
      <c r="X653" s="245"/>
      <c r="Y653" s="245"/>
      <c r="Z653" s="245"/>
      <c r="AA653" s="245"/>
      <c r="AB653" s="245"/>
      <c r="AC653" s="245"/>
      <c r="AD653" s="245"/>
      <c r="AE653" s="245"/>
      <c r="AF653" s="245"/>
      <c r="AG653" s="245"/>
      <c r="AH653" s="245"/>
      <c r="AI653" s="245"/>
      <c r="AJ653" s="245"/>
      <c r="AK653" s="245"/>
      <c r="AL653" s="245"/>
      <c r="AM653" s="245"/>
      <c r="AN653" s="245"/>
      <c r="AO653" s="245"/>
      <c r="AP653" s="245"/>
      <c r="AQ653" s="245"/>
      <c r="AR653" s="245"/>
      <c r="AS653" s="245"/>
      <c r="AT653" s="245"/>
    </row>
    <row r="654" ht="12.75" customHeight="1">
      <c r="A654" s="245"/>
      <c r="B654" s="245"/>
      <c r="C654" s="245"/>
      <c r="D654" s="245"/>
      <c r="E654" s="245"/>
      <c r="F654" s="245"/>
      <c r="G654" s="245"/>
      <c r="H654" s="245"/>
      <c r="I654" s="245"/>
      <c r="J654" s="245"/>
      <c r="K654" s="245"/>
      <c r="L654" s="245"/>
      <c r="M654" s="245"/>
      <c r="N654" s="245"/>
      <c r="O654" s="245"/>
      <c r="P654" s="245"/>
      <c r="Q654" s="245"/>
      <c r="R654" s="245"/>
      <c r="S654" s="245"/>
      <c r="T654" s="245"/>
      <c r="U654" s="245"/>
      <c r="V654" s="245"/>
      <c r="W654" s="245"/>
      <c r="X654" s="245"/>
      <c r="Y654" s="245"/>
      <c r="Z654" s="245"/>
      <c r="AA654" s="245"/>
      <c r="AB654" s="245"/>
      <c r="AC654" s="245"/>
      <c r="AD654" s="245"/>
      <c r="AE654" s="245"/>
      <c r="AF654" s="245"/>
      <c r="AG654" s="245"/>
      <c r="AH654" s="245"/>
      <c r="AI654" s="245"/>
      <c r="AJ654" s="245"/>
      <c r="AK654" s="245"/>
      <c r="AL654" s="245"/>
      <c r="AM654" s="245"/>
      <c r="AN654" s="245"/>
      <c r="AO654" s="245"/>
      <c r="AP654" s="245"/>
      <c r="AQ654" s="245"/>
      <c r="AR654" s="245"/>
      <c r="AS654" s="245"/>
      <c r="AT654" s="245"/>
    </row>
    <row r="655" ht="12.75" customHeight="1">
      <c r="A655" s="245"/>
      <c r="B655" s="245"/>
      <c r="C655" s="245"/>
      <c r="D655" s="245"/>
      <c r="E655" s="245"/>
      <c r="F655" s="245"/>
      <c r="G655" s="245"/>
      <c r="H655" s="245"/>
      <c r="I655" s="245"/>
      <c r="J655" s="245"/>
      <c r="K655" s="245"/>
      <c r="L655" s="245"/>
      <c r="M655" s="245"/>
      <c r="N655" s="245"/>
      <c r="O655" s="245"/>
      <c r="P655" s="245"/>
      <c r="Q655" s="245"/>
      <c r="R655" s="245"/>
      <c r="S655" s="245"/>
      <c r="T655" s="245"/>
      <c r="U655" s="245"/>
      <c r="V655" s="245"/>
      <c r="W655" s="245"/>
      <c r="X655" s="245"/>
      <c r="Y655" s="245"/>
      <c r="Z655" s="245"/>
      <c r="AA655" s="245"/>
      <c r="AB655" s="245"/>
      <c r="AC655" s="245"/>
      <c r="AD655" s="245"/>
      <c r="AE655" s="245"/>
      <c r="AF655" s="245"/>
      <c r="AG655" s="245"/>
      <c r="AH655" s="245"/>
      <c r="AI655" s="245"/>
      <c r="AJ655" s="245"/>
      <c r="AK655" s="245"/>
      <c r="AL655" s="245"/>
      <c r="AM655" s="245"/>
      <c r="AN655" s="245"/>
      <c r="AO655" s="245"/>
      <c r="AP655" s="245"/>
      <c r="AQ655" s="245"/>
      <c r="AR655" s="245"/>
      <c r="AS655" s="245"/>
      <c r="AT655" s="245"/>
    </row>
    <row r="656" ht="12.75" customHeight="1">
      <c r="A656" s="245"/>
      <c r="B656" s="245"/>
      <c r="C656" s="245"/>
      <c r="D656" s="245"/>
      <c r="E656" s="245"/>
      <c r="F656" s="245"/>
      <c r="G656" s="245"/>
      <c r="H656" s="245"/>
      <c r="I656" s="245"/>
      <c r="J656" s="245"/>
      <c r="K656" s="245"/>
      <c r="L656" s="245"/>
      <c r="M656" s="245"/>
      <c r="N656" s="245"/>
      <c r="O656" s="245"/>
      <c r="P656" s="245"/>
      <c r="Q656" s="245"/>
      <c r="R656" s="245"/>
      <c r="S656" s="245"/>
      <c r="T656" s="245"/>
      <c r="U656" s="245"/>
      <c r="V656" s="245"/>
      <c r="W656" s="245"/>
      <c r="X656" s="245"/>
      <c r="Y656" s="245"/>
      <c r="Z656" s="245"/>
      <c r="AA656" s="245"/>
      <c r="AB656" s="245"/>
      <c r="AC656" s="245"/>
      <c r="AD656" s="245"/>
      <c r="AE656" s="245"/>
      <c r="AF656" s="245"/>
      <c r="AG656" s="245"/>
      <c r="AH656" s="245"/>
      <c r="AI656" s="245"/>
      <c r="AJ656" s="245"/>
      <c r="AK656" s="245"/>
      <c r="AL656" s="245"/>
      <c r="AM656" s="245"/>
      <c r="AN656" s="245"/>
      <c r="AO656" s="245"/>
      <c r="AP656" s="245"/>
      <c r="AQ656" s="245"/>
      <c r="AR656" s="245"/>
      <c r="AS656" s="245"/>
      <c r="AT656" s="245"/>
    </row>
    <row r="657" ht="12.75" customHeight="1">
      <c r="A657" s="245"/>
      <c r="B657" s="245"/>
      <c r="C657" s="245"/>
      <c r="D657" s="245"/>
      <c r="E657" s="245"/>
      <c r="F657" s="245"/>
      <c r="G657" s="245"/>
      <c r="H657" s="245"/>
      <c r="I657" s="245"/>
      <c r="J657" s="245"/>
      <c r="K657" s="245"/>
      <c r="L657" s="245"/>
      <c r="M657" s="245"/>
      <c r="N657" s="245"/>
      <c r="O657" s="245"/>
      <c r="P657" s="245"/>
      <c r="Q657" s="245"/>
      <c r="R657" s="245"/>
      <c r="S657" s="245"/>
      <c r="T657" s="245"/>
      <c r="U657" s="245"/>
      <c r="V657" s="245"/>
      <c r="W657" s="245"/>
      <c r="X657" s="245"/>
      <c r="Y657" s="245"/>
      <c r="Z657" s="245"/>
      <c r="AA657" s="245"/>
      <c r="AB657" s="245"/>
      <c r="AC657" s="245"/>
      <c r="AD657" s="245"/>
      <c r="AE657" s="245"/>
      <c r="AF657" s="245"/>
      <c r="AG657" s="245"/>
      <c r="AH657" s="245"/>
      <c r="AI657" s="245"/>
      <c r="AJ657" s="245"/>
      <c r="AK657" s="245"/>
      <c r="AL657" s="245"/>
      <c r="AM657" s="245"/>
      <c r="AN657" s="245"/>
      <c r="AO657" s="245"/>
      <c r="AP657" s="245"/>
      <c r="AQ657" s="245"/>
      <c r="AR657" s="245"/>
      <c r="AS657" s="245"/>
      <c r="AT657" s="245"/>
    </row>
    <row r="658" ht="12.75" customHeight="1">
      <c r="A658" s="245"/>
      <c r="B658" s="245"/>
      <c r="C658" s="245"/>
      <c r="D658" s="245"/>
      <c r="E658" s="245"/>
      <c r="F658" s="245"/>
      <c r="G658" s="245"/>
      <c r="H658" s="245"/>
      <c r="I658" s="245"/>
      <c r="J658" s="245"/>
      <c r="K658" s="245"/>
      <c r="L658" s="245"/>
      <c r="M658" s="245"/>
      <c r="N658" s="245"/>
      <c r="O658" s="245"/>
      <c r="P658" s="245"/>
      <c r="Q658" s="245"/>
      <c r="R658" s="245"/>
      <c r="S658" s="245"/>
      <c r="T658" s="245"/>
      <c r="U658" s="245"/>
      <c r="V658" s="245"/>
      <c r="W658" s="245"/>
      <c r="X658" s="245"/>
      <c r="Y658" s="245"/>
      <c r="Z658" s="245"/>
      <c r="AA658" s="245"/>
      <c r="AB658" s="245"/>
      <c r="AC658" s="245"/>
      <c r="AD658" s="245"/>
      <c r="AE658" s="245"/>
      <c r="AF658" s="245"/>
      <c r="AG658" s="245"/>
      <c r="AH658" s="245"/>
      <c r="AI658" s="245"/>
      <c r="AJ658" s="245"/>
      <c r="AK658" s="245"/>
      <c r="AL658" s="245"/>
      <c r="AM658" s="245"/>
      <c r="AN658" s="245"/>
      <c r="AO658" s="245"/>
      <c r="AP658" s="245"/>
      <c r="AQ658" s="245"/>
      <c r="AR658" s="245"/>
      <c r="AS658" s="245"/>
      <c r="AT658" s="245"/>
    </row>
    <row r="659" ht="12.75" customHeight="1">
      <c r="A659" s="245"/>
      <c r="B659" s="245"/>
      <c r="C659" s="245"/>
      <c r="D659" s="245"/>
      <c r="E659" s="245"/>
      <c r="F659" s="245"/>
      <c r="G659" s="245"/>
      <c r="H659" s="245"/>
      <c r="I659" s="245"/>
      <c r="J659" s="245"/>
      <c r="K659" s="245"/>
      <c r="L659" s="245"/>
      <c r="M659" s="245"/>
      <c r="N659" s="245"/>
      <c r="O659" s="245"/>
      <c r="P659" s="245"/>
      <c r="Q659" s="245"/>
      <c r="R659" s="245"/>
      <c r="S659" s="245"/>
      <c r="T659" s="245"/>
      <c r="U659" s="245"/>
      <c r="V659" s="245"/>
      <c r="W659" s="245"/>
      <c r="X659" s="245"/>
      <c r="Y659" s="245"/>
      <c r="Z659" s="245"/>
      <c r="AA659" s="245"/>
      <c r="AB659" s="245"/>
      <c r="AC659" s="245"/>
      <c r="AD659" s="245"/>
      <c r="AE659" s="245"/>
      <c r="AF659" s="245"/>
      <c r="AG659" s="245"/>
      <c r="AH659" s="245"/>
      <c r="AI659" s="245"/>
      <c r="AJ659" s="245"/>
      <c r="AK659" s="245"/>
      <c r="AL659" s="245"/>
      <c r="AM659" s="245"/>
      <c r="AN659" s="245"/>
      <c r="AO659" s="245"/>
      <c r="AP659" s="245"/>
      <c r="AQ659" s="245"/>
      <c r="AR659" s="245"/>
      <c r="AS659" s="245"/>
      <c r="AT659" s="245"/>
    </row>
    <row r="660" ht="12.75" customHeight="1">
      <c r="A660" s="245"/>
      <c r="B660" s="245"/>
      <c r="C660" s="245"/>
      <c r="D660" s="245"/>
      <c r="E660" s="245"/>
      <c r="F660" s="245"/>
      <c r="G660" s="245"/>
      <c r="H660" s="245"/>
      <c r="I660" s="245"/>
      <c r="J660" s="245"/>
      <c r="K660" s="245"/>
      <c r="L660" s="245"/>
      <c r="M660" s="245"/>
      <c r="N660" s="245"/>
      <c r="O660" s="245"/>
      <c r="P660" s="245"/>
      <c r="Q660" s="245"/>
      <c r="R660" s="245"/>
      <c r="S660" s="245"/>
      <c r="T660" s="245"/>
      <c r="U660" s="245"/>
      <c r="V660" s="245"/>
      <c r="W660" s="245"/>
      <c r="X660" s="245"/>
      <c r="Y660" s="245"/>
      <c r="Z660" s="245"/>
      <c r="AA660" s="245"/>
      <c r="AB660" s="245"/>
      <c r="AC660" s="245"/>
      <c r="AD660" s="245"/>
      <c r="AE660" s="245"/>
      <c r="AF660" s="245"/>
      <c r="AG660" s="245"/>
      <c r="AH660" s="245"/>
      <c r="AI660" s="245"/>
      <c r="AJ660" s="245"/>
      <c r="AK660" s="245"/>
      <c r="AL660" s="245"/>
      <c r="AM660" s="245"/>
      <c r="AN660" s="245"/>
      <c r="AO660" s="245"/>
      <c r="AP660" s="245"/>
      <c r="AQ660" s="245"/>
      <c r="AR660" s="245"/>
      <c r="AS660" s="245"/>
      <c r="AT660" s="245"/>
    </row>
    <row r="661" ht="12.75" customHeight="1">
      <c r="A661" s="245"/>
      <c r="B661" s="245"/>
      <c r="C661" s="245"/>
      <c r="D661" s="245"/>
      <c r="E661" s="245"/>
      <c r="F661" s="245"/>
      <c r="G661" s="245"/>
      <c r="H661" s="245"/>
      <c r="I661" s="245"/>
      <c r="J661" s="245"/>
      <c r="K661" s="245"/>
      <c r="L661" s="245"/>
      <c r="M661" s="245"/>
      <c r="N661" s="245"/>
      <c r="O661" s="245"/>
      <c r="P661" s="245"/>
      <c r="Q661" s="245"/>
      <c r="R661" s="245"/>
      <c r="S661" s="245"/>
      <c r="T661" s="245"/>
      <c r="U661" s="245"/>
      <c r="V661" s="245"/>
      <c r="W661" s="245"/>
      <c r="X661" s="245"/>
      <c r="Y661" s="245"/>
      <c r="Z661" s="245"/>
      <c r="AA661" s="245"/>
      <c r="AB661" s="245"/>
      <c r="AC661" s="245"/>
      <c r="AD661" s="245"/>
      <c r="AE661" s="245"/>
      <c r="AF661" s="245"/>
      <c r="AG661" s="245"/>
      <c r="AH661" s="245"/>
      <c r="AI661" s="245"/>
      <c r="AJ661" s="245"/>
      <c r="AK661" s="245"/>
      <c r="AL661" s="245"/>
      <c r="AM661" s="245"/>
      <c r="AN661" s="245"/>
      <c r="AO661" s="245"/>
      <c r="AP661" s="245"/>
      <c r="AQ661" s="245"/>
      <c r="AR661" s="245"/>
      <c r="AS661" s="245"/>
      <c r="AT661" s="245"/>
    </row>
    <row r="662" ht="12.75" customHeight="1">
      <c r="A662" s="245"/>
      <c r="B662" s="245"/>
      <c r="C662" s="245"/>
      <c r="D662" s="245"/>
      <c r="E662" s="245"/>
      <c r="F662" s="245"/>
      <c r="G662" s="245"/>
      <c r="H662" s="245"/>
      <c r="I662" s="245"/>
      <c r="J662" s="245"/>
      <c r="K662" s="245"/>
      <c r="L662" s="245"/>
      <c r="M662" s="245"/>
      <c r="N662" s="245"/>
      <c r="O662" s="245"/>
      <c r="P662" s="245"/>
      <c r="Q662" s="245"/>
      <c r="R662" s="245"/>
      <c r="S662" s="245"/>
      <c r="T662" s="245"/>
      <c r="U662" s="245"/>
      <c r="V662" s="245"/>
      <c r="W662" s="245"/>
      <c r="X662" s="245"/>
      <c r="Y662" s="245"/>
      <c r="Z662" s="245"/>
      <c r="AA662" s="245"/>
      <c r="AB662" s="245"/>
      <c r="AC662" s="245"/>
      <c r="AD662" s="245"/>
      <c r="AE662" s="245"/>
      <c r="AF662" s="245"/>
      <c r="AG662" s="245"/>
      <c r="AH662" s="245"/>
      <c r="AI662" s="245"/>
      <c r="AJ662" s="245"/>
      <c r="AK662" s="245"/>
      <c r="AL662" s="245"/>
      <c r="AM662" s="245"/>
      <c r="AN662" s="245"/>
      <c r="AO662" s="245"/>
      <c r="AP662" s="245"/>
      <c r="AQ662" s="245"/>
      <c r="AR662" s="245"/>
      <c r="AS662" s="245"/>
      <c r="AT662" s="245"/>
    </row>
    <row r="663" ht="12.75" customHeight="1">
      <c r="A663" s="245"/>
      <c r="B663" s="245"/>
      <c r="C663" s="245"/>
      <c r="D663" s="245"/>
      <c r="E663" s="245"/>
      <c r="F663" s="245"/>
      <c r="G663" s="245"/>
      <c r="H663" s="245"/>
      <c r="I663" s="245"/>
      <c r="J663" s="245"/>
      <c r="K663" s="245"/>
      <c r="L663" s="245"/>
      <c r="M663" s="245"/>
      <c r="N663" s="245"/>
      <c r="O663" s="245"/>
      <c r="P663" s="245"/>
      <c r="Q663" s="245"/>
      <c r="R663" s="245"/>
      <c r="S663" s="245"/>
      <c r="T663" s="245"/>
      <c r="U663" s="245"/>
      <c r="V663" s="245"/>
      <c r="W663" s="245"/>
      <c r="X663" s="245"/>
      <c r="Y663" s="245"/>
      <c r="Z663" s="245"/>
      <c r="AA663" s="245"/>
      <c r="AB663" s="245"/>
      <c r="AC663" s="245"/>
      <c r="AD663" s="245"/>
      <c r="AE663" s="245"/>
      <c r="AF663" s="245"/>
      <c r="AG663" s="245"/>
      <c r="AH663" s="245"/>
      <c r="AI663" s="245"/>
      <c r="AJ663" s="245"/>
      <c r="AK663" s="245"/>
      <c r="AL663" s="245"/>
      <c r="AM663" s="245"/>
      <c r="AN663" s="245"/>
      <c r="AO663" s="245"/>
      <c r="AP663" s="245"/>
      <c r="AQ663" s="245"/>
      <c r="AR663" s="245"/>
      <c r="AS663" s="245"/>
      <c r="AT663" s="245"/>
    </row>
    <row r="664" ht="12.75" customHeight="1">
      <c r="A664" s="245"/>
      <c r="B664" s="245"/>
      <c r="C664" s="245"/>
      <c r="D664" s="245"/>
      <c r="E664" s="245"/>
      <c r="F664" s="245"/>
      <c r="G664" s="245"/>
      <c r="H664" s="245"/>
      <c r="I664" s="245"/>
      <c r="J664" s="245"/>
      <c r="K664" s="245"/>
      <c r="L664" s="245"/>
      <c r="M664" s="245"/>
      <c r="N664" s="245"/>
      <c r="O664" s="245"/>
      <c r="P664" s="245"/>
      <c r="Q664" s="245"/>
      <c r="R664" s="245"/>
      <c r="S664" s="245"/>
      <c r="T664" s="245"/>
      <c r="U664" s="245"/>
      <c r="V664" s="245"/>
      <c r="W664" s="245"/>
      <c r="X664" s="245"/>
      <c r="Y664" s="245"/>
      <c r="Z664" s="245"/>
      <c r="AA664" s="245"/>
      <c r="AB664" s="245"/>
      <c r="AC664" s="245"/>
      <c r="AD664" s="245"/>
      <c r="AE664" s="245"/>
      <c r="AF664" s="245"/>
      <c r="AG664" s="245"/>
      <c r="AH664" s="245"/>
      <c r="AI664" s="245"/>
      <c r="AJ664" s="245"/>
      <c r="AK664" s="245"/>
      <c r="AL664" s="245"/>
      <c r="AM664" s="245"/>
      <c r="AN664" s="245"/>
      <c r="AO664" s="245"/>
      <c r="AP664" s="245"/>
      <c r="AQ664" s="245"/>
      <c r="AR664" s="245"/>
      <c r="AS664" s="245"/>
      <c r="AT664" s="245"/>
    </row>
    <row r="665" ht="12.75" customHeight="1">
      <c r="A665" s="245"/>
      <c r="B665" s="245"/>
      <c r="C665" s="245"/>
      <c r="D665" s="245"/>
      <c r="E665" s="245"/>
      <c r="F665" s="245"/>
      <c r="G665" s="245"/>
      <c r="H665" s="245"/>
      <c r="I665" s="245"/>
      <c r="J665" s="245"/>
      <c r="K665" s="245"/>
      <c r="L665" s="245"/>
      <c r="M665" s="245"/>
      <c r="N665" s="245"/>
      <c r="O665" s="245"/>
      <c r="P665" s="245"/>
      <c r="Q665" s="245"/>
      <c r="R665" s="245"/>
      <c r="S665" s="245"/>
      <c r="T665" s="245"/>
      <c r="U665" s="245"/>
      <c r="V665" s="245"/>
      <c r="W665" s="245"/>
      <c r="X665" s="245"/>
      <c r="Y665" s="245"/>
      <c r="Z665" s="245"/>
      <c r="AA665" s="245"/>
      <c r="AB665" s="245"/>
      <c r="AC665" s="245"/>
      <c r="AD665" s="245"/>
      <c r="AE665" s="245"/>
      <c r="AF665" s="245"/>
      <c r="AG665" s="245"/>
      <c r="AH665" s="245"/>
      <c r="AI665" s="245"/>
      <c r="AJ665" s="245"/>
      <c r="AK665" s="245"/>
      <c r="AL665" s="245"/>
      <c r="AM665" s="245"/>
      <c r="AN665" s="245"/>
      <c r="AO665" s="245"/>
      <c r="AP665" s="245"/>
      <c r="AQ665" s="245"/>
      <c r="AR665" s="245"/>
      <c r="AS665" s="245"/>
      <c r="AT665" s="245"/>
    </row>
    <row r="666" ht="12.75" customHeight="1">
      <c r="A666" s="245"/>
      <c r="B666" s="245"/>
      <c r="C666" s="245"/>
      <c r="D666" s="245"/>
      <c r="E666" s="245"/>
      <c r="F666" s="245"/>
      <c r="G666" s="245"/>
      <c r="H666" s="245"/>
      <c r="I666" s="245"/>
      <c r="J666" s="245"/>
      <c r="K666" s="245"/>
      <c r="L666" s="245"/>
      <c r="M666" s="245"/>
      <c r="N666" s="245"/>
      <c r="O666" s="245"/>
      <c r="P666" s="245"/>
      <c r="Q666" s="245"/>
      <c r="R666" s="245"/>
      <c r="S666" s="245"/>
      <c r="T666" s="245"/>
      <c r="U666" s="245"/>
      <c r="V666" s="245"/>
      <c r="W666" s="245"/>
      <c r="X666" s="245"/>
      <c r="Y666" s="245"/>
      <c r="Z666" s="245"/>
      <c r="AA666" s="245"/>
      <c r="AB666" s="245"/>
      <c r="AC666" s="245"/>
      <c r="AD666" s="245"/>
      <c r="AE666" s="245"/>
      <c r="AF666" s="245"/>
      <c r="AG666" s="245"/>
      <c r="AH666" s="245"/>
      <c r="AI666" s="245"/>
      <c r="AJ666" s="245"/>
      <c r="AK666" s="245"/>
      <c r="AL666" s="245"/>
      <c r="AM666" s="245"/>
      <c r="AN666" s="245"/>
      <c r="AO666" s="245"/>
      <c r="AP666" s="245"/>
      <c r="AQ666" s="245"/>
      <c r="AR666" s="245"/>
      <c r="AS666" s="245"/>
      <c r="AT666" s="245"/>
    </row>
    <row r="667" ht="12.75" customHeight="1">
      <c r="A667" s="245"/>
      <c r="B667" s="245"/>
      <c r="C667" s="245"/>
      <c r="D667" s="245"/>
      <c r="E667" s="245"/>
      <c r="F667" s="245"/>
      <c r="G667" s="245"/>
      <c r="H667" s="245"/>
      <c r="I667" s="245"/>
      <c r="J667" s="245"/>
      <c r="K667" s="245"/>
      <c r="L667" s="245"/>
      <c r="M667" s="245"/>
      <c r="N667" s="245"/>
      <c r="O667" s="245"/>
      <c r="P667" s="245"/>
      <c r="Q667" s="245"/>
      <c r="R667" s="245"/>
      <c r="S667" s="245"/>
      <c r="T667" s="245"/>
      <c r="U667" s="245"/>
      <c r="V667" s="245"/>
      <c r="W667" s="245"/>
      <c r="X667" s="245"/>
      <c r="Y667" s="245"/>
      <c r="Z667" s="245"/>
      <c r="AA667" s="245"/>
      <c r="AB667" s="245"/>
      <c r="AC667" s="245"/>
      <c r="AD667" s="245"/>
      <c r="AE667" s="245"/>
      <c r="AF667" s="245"/>
      <c r="AG667" s="245"/>
      <c r="AH667" s="245"/>
      <c r="AI667" s="245"/>
      <c r="AJ667" s="245"/>
      <c r="AK667" s="245"/>
      <c r="AL667" s="245"/>
      <c r="AM667" s="245"/>
      <c r="AN667" s="245"/>
      <c r="AO667" s="245"/>
      <c r="AP667" s="245"/>
      <c r="AQ667" s="245"/>
      <c r="AR667" s="245"/>
      <c r="AS667" s="245"/>
      <c r="AT667" s="245"/>
    </row>
    <row r="668" ht="12.75" customHeight="1">
      <c r="A668" s="245"/>
      <c r="B668" s="245"/>
      <c r="C668" s="245"/>
      <c r="D668" s="245"/>
      <c r="E668" s="245"/>
      <c r="F668" s="245"/>
      <c r="G668" s="245"/>
      <c r="H668" s="245"/>
      <c r="I668" s="245"/>
      <c r="J668" s="245"/>
      <c r="K668" s="245"/>
      <c r="L668" s="245"/>
      <c r="M668" s="245"/>
      <c r="N668" s="245"/>
      <c r="O668" s="245"/>
      <c r="P668" s="245"/>
      <c r="Q668" s="245"/>
      <c r="R668" s="245"/>
      <c r="S668" s="245"/>
      <c r="T668" s="245"/>
      <c r="U668" s="245"/>
      <c r="V668" s="245"/>
      <c r="W668" s="245"/>
      <c r="X668" s="245"/>
      <c r="Y668" s="245"/>
      <c r="Z668" s="245"/>
      <c r="AA668" s="245"/>
      <c r="AB668" s="245"/>
      <c r="AC668" s="245"/>
      <c r="AD668" s="245"/>
      <c r="AE668" s="245"/>
      <c r="AF668" s="245"/>
      <c r="AG668" s="245"/>
      <c r="AH668" s="245"/>
      <c r="AI668" s="245"/>
      <c r="AJ668" s="245"/>
      <c r="AK668" s="245"/>
      <c r="AL668" s="245"/>
      <c r="AM668" s="245"/>
      <c r="AN668" s="245"/>
      <c r="AO668" s="245"/>
      <c r="AP668" s="245"/>
      <c r="AQ668" s="245"/>
      <c r="AR668" s="245"/>
      <c r="AS668" s="245"/>
      <c r="AT668" s="245"/>
    </row>
    <row r="669" ht="12.75" customHeight="1">
      <c r="A669" s="245"/>
      <c r="B669" s="245"/>
      <c r="C669" s="245"/>
      <c r="D669" s="245"/>
      <c r="E669" s="245"/>
      <c r="F669" s="245"/>
      <c r="G669" s="245"/>
      <c r="H669" s="245"/>
      <c r="I669" s="245"/>
      <c r="J669" s="245"/>
      <c r="K669" s="245"/>
      <c r="L669" s="245"/>
      <c r="M669" s="245"/>
      <c r="N669" s="245"/>
      <c r="O669" s="245"/>
      <c r="P669" s="245"/>
      <c r="Q669" s="245"/>
      <c r="R669" s="245"/>
      <c r="S669" s="245"/>
      <c r="T669" s="245"/>
      <c r="U669" s="245"/>
      <c r="V669" s="245"/>
      <c r="W669" s="245"/>
      <c r="X669" s="245"/>
      <c r="Y669" s="245"/>
      <c r="Z669" s="245"/>
      <c r="AA669" s="245"/>
      <c r="AB669" s="245"/>
      <c r="AC669" s="245"/>
      <c r="AD669" s="245"/>
      <c r="AE669" s="245"/>
      <c r="AF669" s="245"/>
      <c r="AG669" s="245"/>
      <c r="AH669" s="245"/>
      <c r="AI669" s="245"/>
      <c r="AJ669" s="245"/>
      <c r="AK669" s="245"/>
      <c r="AL669" s="245"/>
      <c r="AM669" s="245"/>
      <c r="AN669" s="245"/>
      <c r="AO669" s="245"/>
      <c r="AP669" s="245"/>
      <c r="AQ669" s="245"/>
      <c r="AR669" s="245"/>
      <c r="AS669" s="245"/>
      <c r="AT669" s="245"/>
    </row>
    <row r="670" ht="12.75" customHeight="1">
      <c r="A670" s="245"/>
      <c r="B670" s="245"/>
      <c r="C670" s="245"/>
      <c r="D670" s="245"/>
      <c r="E670" s="245"/>
      <c r="F670" s="245"/>
      <c r="G670" s="245"/>
      <c r="H670" s="245"/>
      <c r="I670" s="245"/>
      <c r="J670" s="245"/>
      <c r="K670" s="245"/>
      <c r="L670" s="245"/>
      <c r="M670" s="245"/>
      <c r="N670" s="245"/>
      <c r="O670" s="245"/>
      <c r="P670" s="245"/>
      <c r="Q670" s="245"/>
      <c r="R670" s="245"/>
      <c r="S670" s="245"/>
      <c r="T670" s="245"/>
      <c r="U670" s="245"/>
      <c r="V670" s="245"/>
      <c r="W670" s="245"/>
      <c r="X670" s="245"/>
      <c r="Y670" s="245"/>
      <c r="Z670" s="245"/>
      <c r="AA670" s="245"/>
      <c r="AB670" s="245"/>
      <c r="AC670" s="245"/>
      <c r="AD670" s="245"/>
      <c r="AE670" s="245"/>
      <c r="AF670" s="245"/>
      <c r="AG670" s="245"/>
      <c r="AH670" s="245"/>
      <c r="AI670" s="245"/>
      <c r="AJ670" s="245"/>
      <c r="AK670" s="245"/>
      <c r="AL670" s="245"/>
      <c r="AM670" s="245"/>
      <c r="AN670" s="245"/>
      <c r="AO670" s="245"/>
      <c r="AP670" s="245"/>
      <c r="AQ670" s="245"/>
      <c r="AR670" s="245"/>
      <c r="AS670" s="245"/>
      <c r="AT670" s="245"/>
    </row>
    <row r="671" ht="12.75" customHeight="1">
      <c r="A671" s="245"/>
      <c r="B671" s="245"/>
      <c r="C671" s="245"/>
      <c r="D671" s="245"/>
      <c r="E671" s="245"/>
      <c r="F671" s="245"/>
      <c r="G671" s="245"/>
      <c r="H671" s="245"/>
      <c r="I671" s="245"/>
      <c r="J671" s="245"/>
      <c r="K671" s="245"/>
      <c r="L671" s="245"/>
      <c r="M671" s="245"/>
      <c r="N671" s="245"/>
      <c r="O671" s="245"/>
      <c r="P671" s="245"/>
      <c r="Q671" s="245"/>
      <c r="R671" s="245"/>
      <c r="S671" s="245"/>
      <c r="T671" s="245"/>
      <c r="U671" s="245"/>
      <c r="V671" s="245"/>
      <c r="W671" s="245"/>
      <c r="X671" s="245"/>
      <c r="Y671" s="245"/>
      <c r="Z671" s="245"/>
      <c r="AA671" s="245"/>
      <c r="AB671" s="245"/>
      <c r="AC671" s="245"/>
      <c r="AD671" s="245"/>
      <c r="AE671" s="245"/>
      <c r="AF671" s="245"/>
      <c r="AG671" s="245"/>
      <c r="AH671" s="245"/>
      <c r="AI671" s="245"/>
      <c r="AJ671" s="245"/>
      <c r="AK671" s="245"/>
      <c r="AL671" s="245"/>
      <c r="AM671" s="245"/>
      <c r="AN671" s="245"/>
      <c r="AO671" s="245"/>
      <c r="AP671" s="245"/>
      <c r="AQ671" s="245"/>
      <c r="AR671" s="245"/>
      <c r="AS671" s="245"/>
      <c r="AT671" s="245"/>
    </row>
    <row r="672" ht="12.75" customHeight="1">
      <c r="A672" s="245"/>
      <c r="B672" s="245"/>
      <c r="C672" s="245"/>
      <c r="D672" s="245"/>
      <c r="E672" s="245"/>
      <c r="F672" s="245"/>
      <c r="G672" s="245"/>
      <c r="H672" s="245"/>
      <c r="I672" s="245"/>
      <c r="J672" s="245"/>
      <c r="K672" s="245"/>
      <c r="L672" s="245"/>
      <c r="M672" s="245"/>
      <c r="N672" s="245"/>
      <c r="O672" s="245"/>
      <c r="P672" s="245"/>
      <c r="Q672" s="245"/>
      <c r="R672" s="245"/>
      <c r="S672" s="245"/>
      <c r="T672" s="245"/>
      <c r="U672" s="245"/>
      <c r="V672" s="245"/>
      <c r="W672" s="245"/>
      <c r="X672" s="245"/>
      <c r="Y672" s="245"/>
      <c r="Z672" s="245"/>
      <c r="AA672" s="245"/>
      <c r="AB672" s="245"/>
      <c r="AC672" s="245"/>
      <c r="AD672" s="245"/>
      <c r="AE672" s="245"/>
      <c r="AF672" s="245"/>
      <c r="AG672" s="245"/>
      <c r="AH672" s="245"/>
      <c r="AI672" s="245"/>
      <c r="AJ672" s="245"/>
      <c r="AK672" s="245"/>
      <c r="AL672" s="245"/>
      <c r="AM672" s="245"/>
      <c r="AN672" s="245"/>
      <c r="AO672" s="245"/>
      <c r="AP672" s="245"/>
      <c r="AQ672" s="245"/>
      <c r="AR672" s="245"/>
      <c r="AS672" s="245"/>
      <c r="AT672" s="245"/>
    </row>
    <row r="673" ht="12.75" customHeight="1">
      <c r="A673" s="245"/>
      <c r="B673" s="245"/>
      <c r="C673" s="245"/>
      <c r="D673" s="245"/>
      <c r="E673" s="245"/>
      <c r="F673" s="245"/>
      <c r="G673" s="245"/>
      <c r="H673" s="245"/>
      <c r="I673" s="245"/>
      <c r="J673" s="245"/>
      <c r="K673" s="245"/>
      <c r="L673" s="245"/>
      <c r="M673" s="245"/>
      <c r="N673" s="245"/>
      <c r="O673" s="245"/>
      <c r="P673" s="245"/>
      <c r="Q673" s="245"/>
      <c r="R673" s="245"/>
      <c r="S673" s="245"/>
      <c r="T673" s="245"/>
      <c r="U673" s="245"/>
      <c r="V673" s="245"/>
      <c r="W673" s="245"/>
      <c r="X673" s="245"/>
      <c r="Y673" s="245"/>
      <c r="Z673" s="245"/>
      <c r="AA673" s="245"/>
      <c r="AB673" s="245"/>
      <c r="AC673" s="245"/>
      <c r="AD673" s="245"/>
      <c r="AE673" s="245"/>
      <c r="AF673" s="245"/>
      <c r="AG673" s="245"/>
      <c r="AH673" s="245"/>
      <c r="AI673" s="245"/>
      <c r="AJ673" s="245"/>
      <c r="AK673" s="245"/>
      <c r="AL673" s="245"/>
      <c r="AM673" s="245"/>
      <c r="AN673" s="245"/>
      <c r="AO673" s="245"/>
      <c r="AP673" s="245"/>
      <c r="AQ673" s="245"/>
      <c r="AR673" s="245"/>
      <c r="AS673" s="245"/>
      <c r="AT673" s="245"/>
    </row>
    <row r="674" ht="12.75" customHeight="1">
      <c r="A674" s="245"/>
      <c r="B674" s="245"/>
      <c r="C674" s="245"/>
      <c r="D674" s="245"/>
      <c r="E674" s="245"/>
      <c r="F674" s="245"/>
      <c r="G674" s="245"/>
      <c r="H674" s="245"/>
      <c r="I674" s="245"/>
      <c r="J674" s="245"/>
      <c r="K674" s="245"/>
      <c r="L674" s="245"/>
      <c r="M674" s="245"/>
      <c r="N674" s="245"/>
      <c r="O674" s="245"/>
      <c r="P674" s="245"/>
      <c r="Q674" s="245"/>
      <c r="R674" s="245"/>
      <c r="S674" s="245"/>
      <c r="T674" s="245"/>
      <c r="U674" s="245"/>
      <c r="V674" s="245"/>
      <c r="W674" s="245"/>
      <c r="X674" s="245"/>
      <c r="Y674" s="245"/>
      <c r="Z674" s="245"/>
      <c r="AA674" s="245"/>
      <c r="AB674" s="245"/>
      <c r="AC674" s="245"/>
      <c r="AD674" s="245"/>
      <c r="AE674" s="245"/>
      <c r="AF674" s="245"/>
      <c r="AG674" s="245"/>
      <c r="AH674" s="245"/>
      <c r="AI674" s="245"/>
      <c r="AJ674" s="245"/>
      <c r="AK674" s="245"/>
      <c r="AL674" s="245"/>
      <c r="AM674" s="245"/>
      <c r="AN674" s="245"/>
      <c r="AO674" s="245"/>
      <c r="AP674" s="245"/>
      <c r="AQ674" s="245"/>
      <c r="AR674" s="245"/>
      <c r="AS674" s="245"/>
      <c r="AT674" s="245"/>
    </row>
    <row r="675" ht="12.75" customHeight="1">
      <c r="A675" s="245"/>
      <c r="B675" s="245"/>
      <c r="C675" s="245"/>
      <c r="D675" s="245"/>
      <c r="E675" s="245"/>
      <c r="F675" s="245"/>
      <c r="G675" s="245"/>
      <c r="H675" s="245"/>
      <c r="I675" s="245"/>
      <c r="J675" s="245"/>
      <c r="K675" s="245"/>
      <c r="L675" s="245"/>
      <c r="M675" s="245"/>
      <c r="N675" s="245"/>
      <c r="O675" s="245"/>
      <c r="P675" s="245"/>
      <c r="Q675" s="245"/>
      <c r="R675" s="245"/>
      <c r="S675" s="245"/>
      <c r="T675" s="245"/>
      <c r="U675" s="245"/>
      <c r="V675" s="245"/>
      <c r="W675" s="245"/>
      <c r="X675" s="245"/>
      <c r="Y675" s="245"/>
      <c r="Z675" s="245"/>
      <c r="AA675" s="245"/>
      <c r="AB675" s="245"/>
      <c r="AC675" s="245"/>
      <c r="AD675" s="245"/>
      <c r="AE675" s="245"/>
      <c r="AF675" s="245"/>
      <c r="AG675" s="245"/>
      <c r="AH675" s="245"/>
      <c r="AI675" s="245"/>
      <c r="AJ675" s="245"/>
      <c r="AK675" s="245"/>
      <c r="AL675" s="245"/>
      <c r="AM675" s="245"/>
      <c r="AN675" s="245"/>
      <c r="AO675" s="245"/>
      <c r="AP675" s="245"/>
      <c r="AQ675" s="245"/>
      <c r="AR675" s="245"/>
      <c r="AS675" s="245"/>
      <c r="AT675" s="245"/>
    </row>
    <row r="676" ht="12.75" customHeight="1">
      <c r="A676" s="245"/>
      <c r="B676" s="245"/>
      <c r="C676" s="245"/>
      <c r="D676" s="245"/>
      <c r="E676" s="245"/>
      <c r="F676" s="245"/>
      <c r="G676" s="245"/>
      <c r="H676" s="245"/>
      <c r="I676" s="245"/>
      <c r="J676" s="245"/>
      <c r="K676" s="245"/>
      <c r="L676" s="245"/>
      <c r="M676" s="245"/>
      <c r="N676" s="245"/>
      <c r="O676" s="245"/>
      <c r="P676" s="245"/>
      <c r="Q676" s="245"/>
      <c r="R676" s="245"/>
      <c r="S676" s="245"/>
      <c r="T676" s="245"/>
      <c r="U676" s="245"/>
      <c r="V676" s="245"/>
      <c r="W676" s="245"/>
      <c r="X676" s="245"/>
      <c r="Y676" s="245"/>
      <c r="Z676" s="245"/>
      <c r="AA676" s="245"/>
      <c r="AB676" s="245"/>
      <c r="AC676" s="245"/>
      <c r="AD676" s="245"/>
      <c r="AE676" s="245"/>
      <c r="AF676" s="245"/>
      <c r="AG676" s="245"/>
      <c r="AH676" s="245"/>
      <c r="AI676" s="245"/>
      <c r="AJ676" s="245"/>
      <c r="AK676" s="245"/>
      <c r="AL676" s="245"/>
      <c r="AM676" s="245"/>
      <c r="AN676" s="245"/>
      <c r="AO676" s="245"/>
      <c r="AP676" s="245"/>
      <c r="AQ676" s="245"/>
      <c r="AR676" s="245"/>
      <c r="AS676" s="245"/>
      <c r="AT676" s="245"/>
    </row>
    <row r="677" ht="12.75" customHeight="1">
      <c r="A677" s="245"/>
      <c r="B677" s="245"/>
      <c r="C677" s="245"/>
      <c r="D677" s="245"/>
      <c r="E677" s="245"/>
      <c r="F677" s="245"/>
      <c r="G677" s="245"/>
      <c r="H677" s="245"/>
      <c r="I677" s="245"/>
      <c r="J677" s="245"/>
      <c r="K677" s="245"/>
      <c r="L677" s="245"/>
      <c r="M677" s="245"/>
      <c r="N677" s="245"/>
      <c r="O677" s="245"/>
      <c r="P677" s="245"/>
      <c r="Q677" s="245"/>
      <c r="R677" s="245"/>
      <c r="S677" s="245"/>
      <c r="T677" s="245"/>
      <c r="U677" s="245"/>
      <c r="V677" s="245"/>
      <c r="W677" s="245"/>
      <c r="X677" s="245"/>
      <c r="Y677" s="245"/>
      <c r="Z677" s="245"/>
      <c r="AA677" s="245"/>
      <c r="AB677" s="245"/>
      <c r="AC677" s="245"/>
      <c r="AD677" s="245"/>
      <c r="AE677" s="245"/>
      <c r="AF677" s="245"/>
      <c r="AG677" s="245"/>
      <c r="AH677" s="245"/>
      <c r="AI677" s="245"/>
      <c r="AJ677" s="245"/>
      <c r="AK677" s="245"/>
      <c r="AL677" s="245"/>
      <c r="AM677" s="245"/>
      <c r="AN677" s="245"/>
      <c r="AO677" s="245"/>
      <c r="AP677" s="245"/>
      <c r="AQ677" s="245"/>
      <c r="AR677" s="245"/>
      <c r="AS677" s="245"/>
      <c r="AT677" s="245"/>
    </row>
    <row r="678" ht="12.75" customHeight="1">
      <c r="A678" s="245"/>
      <c r="B678" s="245"/>
      <c r="C678" s="245"/>
      <c r="D678" s="245"/>
      <c r="E678" s="245"/>
      <c r="F678" s="245"/>
      <c r="G678" s="245"/>
      <c r="H678" s="245"/>
      <c r="I678" s="245"/>
      <c r="J678" s="245"/>
      <c r="K678" s="245"/>
      <c r="L678" s="245"/>
      <c r="M678" s="245"/>
      <c r="N678" s="245"/>
      <c r="O678" s="245"/>
      <c r="P678" s="245"/>
      <c r="Q678" s="245"/>
      <c r="R678" s="245"/>
      <c r="S678" s="245"/>
      <c r="T678" s="245"/>
      <c r="U678" s="245"/>
      <c r="V678" s="245"/>
      <c r="W678" s="245"/>
      <c r="X678" s="245"/>
      <c r="Y678" s="245"/>
      <c r="Z678" s="245"/>
      <c r="AA678" s="245"/>
      <c r="AB678" s="245"/>
      <c r="AC678" s="245"/>
      <c r="AD678" s="245"/>
      <c r="AE678" s="245"/>
      <c r="AF678" s="245"/>
      <c r="AG678" s="245"/>
      <c r="AH678" s="245"/>
      <c r="AI678" s="245"/>
      <c r="AJ678" s="245"/>
      <c r="AK678" s="245"/>
      <c r="AL678" s="245"/>
      <c r="AM678" s="245"/>
      <c r="AN678" s="245"/>
      <c r="AO678" s="245"/>
      <c r="AP678" s="245"/>
      <c r="AQ678" s="245"/>
      <c r="AR678" s="245"/>
      <c r="AS678" s="245"/>
      <c r="AT678" s="245"/>
    </row>
    <row r="679" ht="12.75" customHeight="1">
      <c r="A679" s="245"/>
      <c r="B679" s="245"/>
      <c r="C679" s="245"/>
      <c r="D679" s="245"/>
      <c r="E679" s="245"/>
      <c r="F679" s="245"/>
      <c r="G679" s="245"/>
      <c r="H679" s="245"/>
      <c r="I679" s="245"/>
      <c r="J679" s="245"/>
      <c r="K679" s="245"/>
      <c r="L679" s="245"/>
      <c r="M679" s="245"/>
      <c r="N679" s="245"/>
      <c r="O679" s="245"/>
      <c r="P679" s="245"/>
      <c r="Q679" s="245"/>
      <c r="R679" s="245"/>
      <c r="S679" s="245"/>
      <c r="T679" s="245"/>
      <c r="U679" s="245"/>
      <c r="V679" s="245"/>
      <c r="W679" s="245"/>
      <c r="X679" s="245"/>
      <c r="Y679" s="245"/>
      <c r="Z679" s="245"/>
      <c r="AA679" s="245"/>
      <c r="AB679" s="245"/>
      <c r="AC679" s="245"/>
      <c r="AD679" s="245"/>
      <c r="AE679" s="245"/>
      <c r="AF679" s="245"/>
      <c r="AG679" s="245"/>
      <c r="AH679" s="245"/>
      <c r="AI679" s="245"/>
      <c r="AJ679" s="245"/>
      <c r="AK679" s="245"/>
      <c r="AL679" s="245"/>
      <c r="AM679" s="245"/>
      <c r="AN679" s="245"/>
      <c r="AO679" s="245"/>
      <c r="AP679" s="245"/>
      <c r="AQ679" s="245"/>
      <c r="AR679" s="245"/>
      <c r="AS679" s="245"/>
      <c r="AT679" s="245"/>
    </row>
    <row r="680" ht="12.75" customHeight="1">
      <c r="A680" s="245"/>
      <c r="B680" s="245"/>
      <c r="C680" s="245"/>
      <c r="D680" s="245"/>
      <c r="E680" s="245"/>
      <c r="F680" s="245"/>
      <c r="G680" s="245"/>
      <c r="H680" s="245"/>
      <c r="I680" s="245"/>
      <c r="J680" s="245"/>
      <c r="K680" s="245"/>
      <c r="L680" s="245"/>
      <c r="M680" s="245"/>
      <c r="N680" s="245"/>
      <c r="O680" s="245"/>
      <c r="P680" s="245"/>
      <c r="Q680" s="245"/>
      <c r="R680" s="245"/>
      <c r="S680" s="245"/>
      <c r="T680" s="245"/>
      <c r="U680" s="245"/>
      <c r="V680" s="245"/>
      <c r="W680" s="245"/>
      <c r="X680" s="245"/>
      <c r="Y680" s="245"/>
      <c r="Z680" s="245"/>
      <c r="AA680" s="245"/>
      <c r="AB680" s="245"/>
      <c r="AC680" s="245"/>
      <c r="AD680" s="245"/>
      <c r="AE680" s="245"/>
      <c r="AF680" s="245"/>
      <c r="AG680" s="245"/>
      <c r="AH680" s="245"/>
      <c r="AI680" s="245"/>
      <c r="AJ680" s="245"/>
      <c r="AK680" s="245"/>
      <c r="AL680" s="245"/>
      <c r="AM680" s="245"/>
      <c r="AN680" s="245"/>
      <c r="AO680" s="245"/>
      <c r="AP680" s="245"/>
      <c r="AQ680" s="245"/>
      <c r="AR680" s="245"/>
      <c r="AS680" s="245"/>
      <c r="AT680" s="245"/>
    </row>
    <row r="681" ht="12.75" customHeight="1">
      <c r="A681" s="245"/>
      <c r="B681" s="245"/>
      <c r="C681" s="245"/>
      <c r="D681" s="245"/>
      <c r="E681" s="245"/>
      <c r="F681" s="245"/>
      <c r="G681" s="245"/>
      <c r="H681" s="245"/>
      <c r="I681" s="245"/>
      <c r="J681" s="245"/>
      <c r="K681" s="245"/>
      <c r="L681" s="245"/>
      <c r="M681" s="245"/>
      <c r="N681" s="245"/>
      <c r="O681" s="245"/>
      <c r="P681" s="245"/>
      <c r="Q681" s="245"/>
      <c r="R681" s="245"/>
      <c r="S681" s="245"/>
      <c r="T681" s="245"/>
      <c r="U681" s="245"/>
      <c r="V681" s="245"/>
      <c r="W681" s="245"/>
      <c r="X681" s="245"/>
      <c r="Y681" s="245"/>
      <c r="Z681" s="245"/>
      <c r="AA681" s="245"/>
      <c r="AB681" s="245"/>
      <c r="AC681" s="245"/>
      <c r="AD681" s="245"/>
      <c r="AE681" s="245"/>
      <c r="AF681" s="245"/>
      <c r="AG681" s="245"/>
      <c r="AH681" s="245"/>
      <c r="AI681" s="245"/>
      <c r="AJ681" s="245"/>
      <c r="AK681" s="245"/>
      <c r="AL681" s="245"/>
      <c r="AM681" s="245"/>
      <c r="AN681" s="245"/>
      <c r="AO681" s="245"/>
      <c r="AP681" s="245"/>
      <c r="AQ681" s="245"/>
      <c r="AR681" s="245"/>
      <c r="AS681" s="245"/>
      <c r="AT681" s="245"/>
    </row>
    <row r="682" ht="12.75" customHeight="1">
      <c r="A682" s="245"/>
      <c r="B682" s="245"/>
      <c r="C682" s="245"/>
      <c r="D682" s="245"/>
      <c r="E682" s="245"/>
      <c r="F682" s="245"/>
      <c r="G682" s="245"/>
      <c r="H682" s="245"/>
      <c r="I682" s="245"/>
      <c r="J682" s="245"/>
      <c r="K682" s="245"/>
      <c r="L682" s="245"/>
      <c r="M682" s="245"/>
      <c r="N682" s="245"/>
      <c r="O682" s="245"/>
      <c r="P682" s="245"/>
      <c r="Q682" s="245"/>
      <c r="R682" s="245"/>
      <c r="S682" s="245"/>
      <c r="T682" s="245"/>
      <c r="U682" s="245"/>
      <c r="V682" s="245"/>
      <c r="W682" s="245"/>
      <c r="X682" s="245"/>
      <c r="Y682" s="245"/>
      <c r="Z682" s="245"/>
      <c r="AA682" s="245"/>
      <c r="AB682" s="245"/>
      <c r="AC682" s="245"/>
      <c r="AD682" s="245"/>
      <c r="AE682" s="245"/>
      <c r="AF682" s="245"/>
      <c r="AG682" s="245"/>
      <c r="AH682" s="245"/>
      <c r="AI682" s="245"/>
      <c r="AJ682" s="245"/>
      <c r="AK682" s="245"/>
      <c r="AL682" s="245"/>
      <c r="AM682" s="245"/>
      <c r="AN682" s="245"/>
      <c r="AO682" s="245"/>
      <c r="AP682" s="245"/>
      <c r="AQ682" s="245"/>
      <c r="AR682" s="245"/>
      <c r="AS682" s="245"/>
      <c r="AT682" s="245"/>
    </row>
    <row r="683" ht="12.75" customHeight="1">
      <c r="A683" s="245"/>
      <c r="B683" s="245"/>
      <c r="C683" s="245"/>
      <c r="D683" s="245"/>
      <c r="E683" s="245"/>
      <c r="F683" s="245"/>
      <c r="G683" s="245"/>
      <c r="H683" s="245"/>
      <c r="I683" s="245"/>
      <c r="J683" s="245"/>
      <c r="K683" s="245"/>
      <c r="L683" s="245"/>
      <c r="M683" s="245"/>
      <c r="N683" s="245"/>
      <c r="O683" s="245"/>
      <c r="P683" s="245"/>
      <c r="Q683" s="245"/>
      <c r="R683" s="245"/>
      <c r="S683" s="245"/>
      <c r="T683" s="245"/>
      <c r="U683" s="245"/>
      <c r="V683" s="245"/>
      <c r="W683" s="245"/>
      <c r="X683" s="245"/>
      <c r="Y683" s="245"/>
      <c r="Z683" s="245"/>
      <c r="AA683" s="245"/>
      <c r="AB683" s="245"/>
      <c r="AC683" s="245"/>
      <c r="AD683" s="245"/>
      <c r="AE683" s="245"/>
      <c r="AF683" s="245"/>
      <c r="AG683" s="245"/>
      <c r="AH683" s="245"/>
      <c r="AI683" s="245"/>
      <c r="AJ683" s="245"/>
      <c r="AK683" s="245"/>
      <c r="AL683" s="245"/>
      <c r="AM683" s="245"/>
      <c r="AN683" s="245"/>
      <c r="AO683" s="245"/>
      <c r="AP683" s="245"/>
      <c r="AQ683" s="245"/>
      <c r="AR683" s="245"/>
      <c r="AS683" s="245"/>
      <c r="AT683" s="245"/>
    </row>
    <row r="684" ht="12.75" customHeight="1">
      <c r="A684" s="245"/>
      <c r="B684" s="245"/>
      <c r="C684" s="245"/>
      <c r="D684" s="245"/>
      <c r="E684" s="245"/>
      <c r="F684" s="245"/>
      <c r="G684" s="245"/>
      <c r="H684" s="245"/>
      <c r="I684" s="245"/>
      <c r="J684" s="245"/>
      <c r="K684" s="245"/>
      <c r="L684" s="245"/>
      <c r="M684" s="245"/>
      <c r="N684" s="245"/>
      <c r="O684" s="245"/>
      <c r="P684" s="245"/>
      <c r="Q684" s="245"/>
      <c r="R684" s="245"/>
      <c r="S684" s="245"/>
      <c r="T684" s="245"/>
      <c r="U684" s="245"/>
      <c r="V684" s="245"/>
      <c r="W684" s="245"/>
      <c r="X684" s="245"/>
      <c r="Y684" s="245"/>
      <c r="Z684" s="245"/>
      <c r="AA684" s="245"/>
      <c r="AB684" s="245"/>
      <c r="AC684" s="245"/>
      <c r="AD684" s="245"/>
      <c r="AE684" s="245"/>
      <c r="AF684" s="245"/>
      <c r="AG684" s="245"/>
      <c r="AH684" s="245"/>
      <c r="AI684" s="245"/>
      <c r="AJ684" s="245"/>
      <c r="AK684" s="245"/>
      <c r="AL684" s="245"/>
      <c r="AM684" s="245"/>
      <c r="AN684" s="245"/>
      <c r="AO684" s="245"/>
      <c r="AP684" s="245"/>
      <c r="AQ684" s="245"/>
      <c r="AR684" s="245"/>
      <c r="AS684" s="245"/>
      <c r="AT684" s="245"/>
    </row>
    <row r="685" ht="12.75" customHeight="1">
      <c r="A685" s="245"/>
      <c r="B685" s="245"/>
      <c r="C685" s="245"/>
      <c r="D685" s="245"/>
      <c r="E685" s="245"/>
      <c r="F685" s="245"/>
      <c r="G685" s="245"/>
      <c r="H685" s="245"/>
      <c r="I685" s="245"/>
      <c r="J685" s="245"/>
      <c r="K685" s="245"/>
      <c r="L685" s="245"/>
      <c r="M685" s="245"/>
      <c r="N685" s="245"/>
      <c r="O685" s="245"/>
      <c r="P685" s="245"/>
      <c r="Q685" s="245"/>
      <c r="R685" s="245"/>
      <c r="S685" s="245"/>
      <c r="T685" s="245"/>
      <c r="U685" s="245"/>
      <c r="V685" s="245"/>
      <c r="W685" s="245"/>
      <c r="X685" s="245"/>
      <c r="Y685" s="245"/>
      <c r="Z685" s="245"/>
      <c r="AA685" s="245"/>
      <c r="AB685" s="245"/>
      <c r="AC685" s="245"/>
      <c r="AD685" s="245"/>
      <c r="AE685" s="245"/>
      <c r="AF685" s="245"/>
      <c r="AG685" s="245"/>
      <c r="AH685" s="245"/>
      <c r="AI685" s="245"/>
      <c r="AJ685" s="245"/>
      <c r="AK685" s="245"/>
      <c r="AL685" s="245"/>
      <c r="AM685" s="245"/>
      <c r="AN685" s="245"/>
      <c r="AO685" s="245"/>
      <c r="AP685" s="245"/>
      <c r="AQ685" s="245"/>
      <c r="AR685" s="245"/>
      <c r="AS685" s="245"/>
      <c r="AT685" s="245"/>
    </row>
    <row r="686" ht="12.75" customHeight="1">
      <c r="A686" s="245"/>
      <c r="B686" s="245"/>
      <c r="C686" s="245"/>
      <c r="D686" s="245"/>
      <c r="E686" s="245"/>
      <c r="F686" s="245"/>
      <c r="G686" s="245"/>
      <c r="H686" s="245"/>
      <c r="I686" s="245"/>
      <c r="J686" s="245"/>
      <c r="K686" s="245"/>
      <c r="L686" s="245"/>
      <c r="M686" s="245"/>
      <c r="N686" s="245"/>
      <c r="O686" s="245"/>
      <c r="P686" s="245"/>
      <c r="Q686" s="245"/>
      <c r="R686" s="245"/>
      <c r="S686" s="245"/>
      <c r="T686" s="245"/>
      <c r="U686" s="245"/>
      <c r="V686" s="245"/>
      <c r="W686" s="245"/>
      <c r="X686" s="245"/>
      <c r="Y686" s="245"/>
      <c r="Z686" s="245"/>
      <c r="AA686" s="245"/>
      <c r="AB686" s="245"/>
      <c r="AC686" s="245"/>
      <c r="AD686" s="245"/>
      <c r="AE686" s="245"/>
      <c r="AF686" s="245"/>
      <c r="AG686" s="245"/>
      <c r="AH686" s="245"/>
      <c r="AI686" s="245"/>
      <c r="AJ686" s="245"/>
      <c r="AK686" s="245"/>
      <c r="AL686" s="245"/>
      <c r="AM686" s="245"/>
      <c r="AN686" s="245"/>
      <c r="AO686" s="245"/>
      <c r="AP686" s="245"/>
      <c r="AQ686" s="245"/>
      <c r="AR686" s="245"/>
      <c r="AS686" s="245"/>
      <c r="AT686" s="245"/>
    </row>
    <row r="687" ht="12.75" customHeight="1">
      <c r="A687" s="245"/>
      <c r="B687" s="245"/>
      <c r="C687" s="245"/>
      <c r="D687" s="245"/>
      <c r="E687" s="245"/>
      <c r="F687" s="245"/>
      <c r="G687" s="245"/>
      <c r="H687" s="245"/>
      <c r="I687" s="245"/>
      <c r="J687" s="245"/>
      <c r="K687" s="245"/>
      <c r="L687" s="245"/>
      <c r="M687" s="245"/>
      <c r="N687" s="245"/>
      <c r="O687" s="245"/>
      <c r="P687" s="245"/>
      <c r="Q687" s="245"/>
      <c r="R687" s="245"/>
      <c r="S687" s="245"/>
      <c r="T687" s="245"/>
      <c r="U687" s="245"/>
      <c r="V687" s="245"/>
      <c r="W687" s="245"/>
      <c r="X687" s="245"/>
      <c r="Y687" s="245"/>
      <c r="Z687" s="245"/>
      <c r="AA687" s="245"/>
      <c r="AB687" s="245"/>
      <c r="AC687" s="245"/>
      <c r="AD687" s="245"/>
      <c r="AE687" s="245"/>
      <c r="AF687" s="245"/>
      <c r="AG687" s="245"/>
      <c r="AH687" s="245"/>
      <c r="AI687" s="245"/>
      <c r="AJ687" s="245"/>
      <c r="AK687" s="245"/>
      <c r="AL687" s="245"/>
      <c r="AM687" s="245"/>
      <c r="AN687" s="245"/>
      <c r="AO687" s="245"/>
      <c r="AP687" s="245"/>
      <c r="AQ687" s="245"/>
      <c r="AR687" s="245"/>
      <c r="AS687" s="245"/>
      <c r="AT687" s="245"/>
    </row>
    <row r="688" ht="12.75" customHeight="1">
      <c r="A688" s="245"/>
      <c r="B688" s="245"/>
      <c r="C688" s="245"/>
      <c r="D688" s="245"/>
      <c r="E688" s="245"/>
      <c r="F688" s="245"/>
      <c r="G688" s="245"/>
      <c r="H688" s="245"/>
      <c r="I688" s="245"/>
      <c r="J688" s="245"/>
      <c r="K688" s="245"/>
      <c r="L688" s="245"/>
      <c r="M688" s="245"/>
      <c r="N688" s="245"/>
      <c r="O688" s="245"/>
      <c r="P688" s="245"/>
      <c r="Q688" s="245"/>
      <c r="R688" s="245"/>
      <c r="S688" s="245"/>
      <c r="T688" s="245"/>
      <c r="U688" s="245"/>
      <c r="V688" s="245"/>
      <c r="W688" s="245"/>
      <c r="X688" s="245"/>
      <c r="Y688" s="245"/>
      <c r="Z688" s="245"/>
      <c r="AA688" s="245"/>
      <c r="AB688" s="245"/>
      <c r="AC688" s="245"/>
      <c r="AD688" s="245"/>
      <c r="AE688" s="245"/>
      <c r="AF688" s="245"/>
      <c r="AG688" s="245"/>
      <c r="AH688" s="245"/>
      <c r="AI688" s="245"/>
      <c r="AJ688" s="245"/>
      <c r="AK688" s="245"/>
      <c r="AL688" s="245"/>
      <c r="AM688" s="245"/>
      <c r="AN688" s="245"/>
      <c r="AO688" s="245"/>
      <c r="AP688" s="245"/>
      <c r="AQ688" s="245"/>
      <c r="AR688" s="245"/>
      <c r="AS688" s="245"/>
      <c r="AT688" s="245"/>
    </row>
    <row r="689" ht="12.75" customHeight="1">
      <c r="A689" s="245"/>
      <c r="B689" s="245"/>
      <c r="C689" s="245"/>
      <c r="D689" s="245"/>
      <c r="E689" s="245"/>
      <c r="F689" s="245"/>
      <c r="G689" s="245"/>
      <c r="H689" s="245"/>
      <c r="I689" s="245"/>
      <c r="J689" s="245"/>
      <c r="K689" s="245"/>
      <c r="L689" s="245"/>
      <c r="M689" s="245"/>
      <c r="N689" s="245"/>
      <c r="O689" s="245"/>
      <c r="P689" s="245"/>
      <c r="Q689" s="245"/>
      <c r="R689" s="245"/>
      <c r="S689" s="245"/>
      <c r="T689" s="245"/>
      <c r="U689" s="245"/>
      <c r="V689" s="245"/>
      <c r="W689" s="245"/>
      <c r="X689" s="245"/>
      <c r="Y689" s="245"/>
      <c r="Z689" s="245"/>
      <c r="AA689" s="245"/>
      <c r="AB689" s="245"/>
      <c r="AC689" s="245"/>
      <c r="AD689" s="245"/>
      <c r="AE689" s="245"/>
      <c r="AF689" s="245"/>
      <c r="AG689" s="245"/>
      <c r="AH689" s="245"/>
      <c r="AI689" s="245"/>
      <c r="AJ689" s="245"/>
      <c r="AK689" s="245"/>
      <c r="AL689" s="245"/>
      <c r="AM689" s="245"/>
      <c r="AN689" s="245"/>
      <c r="AO689" s="245"/>
      <c r="AP689" s="245"/>
      <c r="AQ689" s="245"/>
      <c r="AR689" s="245"/>
      <c r="AS689" s="245"/>
      <c r="AT689" s="245"/>
    </row>
    <row r="690" ht="12.75" customHeight="1">
      <c r="A690" s="245"/>
      <c r="B690" s="245"/>
      <c r="C690" s="245"/>
      <c r="D690" s="245"/>
      <c r="E690" s="245"/>
      <c r="F690" s="245"/>
      <c r="G690" s="245"/>
      <c r="H690" s="245"/>
      <c r="I690" s="245"/>
      <c r="J690" s="245"/>
      <c r="K690" s="245"/>
      <c r="L690" s="245"/>
      <c r="M690" s="245"/>
      <c r="N690" s="245"/>
      <c r="O690" s="245"/>
      <c r="P690" s="245"/>
      <c r="Q690" s="245"/>
      <c r="R690" s="245"/>
      <c r="S690" s="245"/>
      <c r="T690" s="245"/>
      <c r="U690" s="245"/>
      <c r="V690" s="245"/>
      <c r="W690" s="245"/>
      <c r="X690" s="245"/>
      <c r="Y690" s="245"/>
      <c r="Z690" s="245"/>
      <c r="AA690" s="245"/>
      <c r="AB690" s="245"/>
      <c r="AC690" s="245"/>
      <c r="AD690" s="245"/>
      <c r="AE690" s="245"/>
      <c r="AF690" s="245"/>
      <c r="AG690" s="245"/>
      <c r="AH690" s="245"/>
      <c r="AI690" s="245"/>
      <c r="AJ690" s="245"/>
      <c r="AK690" s="245"/>
      <c r="AL690" s="245"/>
      <c r="AM690" s="245"/>
      <c r="AN690" s="245"/>
      <c r="AO690" s="245"/>
      <c r="AP690" s="245"/>
      <c r="AQ690" s="245"/>
      <c r="AR690" s="245"/>
      <c r="AS690" s="245"/>
      <c r="AT690" s="245"/>
    </row>
    <row r="691" ht="12.75" customHeight="1">
      <c r="A691" s="245"/>
      <c r="B691" s="245"/>
      <c r="C691" s="245"/>
      <c r="D691" s="245"/>
      <c r="E691" s="245"/>
      <c r="F691" s="245"/>
      <c r="G691" s="245"/>
      <c r="H691" s="245"/>
      <c r="I691" s="245"/>
      <c r="J691" s="245"/>
      <c r="K691" s="245"/>
      <c r="L691" s="245"/>
      <c r="M691" s="245"/>
      <c r="N691" s="245"/>
      <c r="O691" s="245"/>
      <c r="P691" s="245"/>
      <c r="Q691" s="245"/>
      <c r="R691" s="245"/>
      <c r="S691" s="245"/>
      <c r="T691" s="245"/>
      <c r="U691" s="245"/>
      <c r="V691" s="245"/>
      <c r="W691" s="245"/>
      <c r="X691" s="245"/>
      <c r="Y691" s="245"/>
      <c r="Z691" s="245"/>
      <c r="AA691" s="245"/>
      <c r="AB691" s="245"/>
      <c r="AC691" s="245"/>
      <c r="AD691" s="245"/>
      <c r="AE691" s="245"/>
      <c r="AF691" s="245"/>
      <c r="AG691" s="245"/>
      <c r="AH691" s="245"/>
      <c r="AI691" s="245"/>
      <c r="AJ691" s="245"/>
      <c r="AK691" s="245"/>
      <c r="AL691" s="245"/>
      <c r="AM691" s="245"/>
      <c r="AN691" s="245"/>
      <c r="AO691" s="245"/>
      <c r="AP691" s="245"/>
      <c r="AQ691" s="245"/>
      <c r="AR691" s="245"/>
      <c r="AS691" s="245"/>
      <c r="AT691" s="245"/>
    </row>
    <row r="692" ht="12.75" customHeight="1">
      <c r="A692" s="245"/>
      <c r="B692" s="245"/>
      <c r="C692" s="245"/>
      <c r="D692" s="245"/>
      <c r="E692" s="245"/>
      <c r="F692" s="245"/>
      <c r="G692" s="245"/>
      <c r="H692" s="245"/>
      <c r="I692" s="245"/>
      <c r="J692" s="245"/>
      <c r="K692" s="245"/>
      <c r="L692" s="245"/>
      <c r="M692" s="245"/>
      <c r="N692" s="245"/>
      <c r="O692" s="245"/>
      <c r="P692" s="245"/>
      <c r="Q692" s="245"/>
      <c r="R692" s="245"/>
      <c r="S692" s="245"/>
      <c r="T692" s="245"/>
      <c r="U692" s="245"/>
      <c r="V692" s="245"/>
      <c r="W692" s="245"/>
      <c r="X692" s="245"/>
      <c r="Y692" s="245"/>
      <c r="Z692" s="245"/>
      <c r="AA692" s="245"/>
      <c r="AB692" s="245"/>
      <c r="AC692" s="245"/>
      <c r="AD692" s="245"/>
      <c r="AE692" s="245"/>
      <c r="AF692" s="245"/>
      <c r="AG692" s="245"/>
      <c r="AH692" s="245"/>
      <c r="AI692" s="245"/>
      <c r="AJ692" s="245"/>
      <c r="AK692" s="245"/>
      <c r="AL692" s="245"/>
      <c r="AM692" s="245"/>
      <c r="AN692" s="245"/>
      <c r="AO692" s="245"/>
      <c r="AP692" s="245"/>
      <c r="AQ692" s="245"/>
      <c r="AR692" s="245"/>
      <c r="AS692" s="245"/>
      <c r="AT692" s="245"/>
    </row>
    <row r="693" ht="12.75" customHeight="1">
      <c r="A693" s="245"/>
      <c r="B693" s="245"/>
      <c r="C693" s="245"/>
      <c r="D693" s="245"/>
      <c r="E693" s="245"/>
      <c r="F693" s="245"/>
      <c r="G693" s="245"/>
      <c r="H693" s="245"/>
      <c r="I693" s="245"/>
      <c r="J693" s="245"/>
      <c r="K693" s="245"/>
      <c r="L693" s="245"/>
      <c r="M693" s="245"/>
      <c r="N693" s="245"/>
      <c r="O693" s="245"/>
      <c r="P693" s="245"/>
      <c r="Q693" s="245"/>
      <c r="R693" s="245"/>
      <c r="S693" s="245"/>
      <c r="T693" s="245"/>
      <c r="U693" s="245"/>
      <c r="V693" s="245"/>
      <c r="W693" s="245"/>
      <c r="X693" s="245"/>
      <c r="Y693" s="245"/>
      <c r="Z693" s="245"/>
      <c r="AA693" s="245"/>
      <c r="AB693" s="245"/>
      <c r="AC693" s="245"/>
      <c r="AD693" s="245"/>
      <c r="AE693" s="245"/>
      <c r="AF693" s="245"/>
      <c r="AG693" s="245"/>
      <c r="AH693" s="245"/>
      <c r="AI693" s="245"/>
      <c r="AJ693" s="245"/>
      <c r="AK693" s="245"/>
      <c r="AL693" s="245"/>
      <c r="AM693" s="245"/>
      <c r="AN693" s="245"/>
      <c r="AO693" s="245"/>
      <c r="AP693" s="245"/>
      <c r="AQ693" s="245"/>
      <c r="AR693" s="245"/>
      <c r="AS693" s="245"/>
      <c r="AT693" s="245"/>
    </row>
    <row r="694" ht="12.75" customHeight="1">
      <c r="A694" s="245"/>
      <c r="B694" s="245"/>
      <c r="C694" s="245"/>
      <c r="D694" s="245"/>
      <c r="E694" s="245"/>
      <c r="F694" s="245"/>
      <c r="G694" s="245"/>
      <c r="H694" s="245"/>
      <c r="I694" s="245"/>
      <c r="J694" s="245"/>
      <c r="K694" s="245"/>
      <c r="L694" s="245"/>
      <c r="M694" s="245"/>
      <c r="N694" s="245"/>
      <c r="O694" s="245"/>
      <c r="P694" s="245"/>
      <c r="Q694" s="245"/>
      <c r="R694" s="245"/>
      <c r="S694" s="245"/>
      <c r="T694" s="245"/>
      <c r="U694" s="245"/>
      <c r="V694" s="245"/>
      <c r="W694" s="245"/>
      <c r="X694" s="245"/>
      <c r="Y694" s="245"/>
      <c r="Z694" s="245"/>
      <c r="AA694" s="245"/>
      <c r="AB694" s="245"/>
      <c r="AC694" s="245"/>
      <c r="AD694" s="245"/>
      <c r="AE694" s="245"/>
      <c r="AF694" s="245"/>
      <c r="AG694" s="245"/>
      <c r="AH694" s="245"/>
      <c r="AI694" s="245"/>
      <c r="AJ694" s="245"/>
      <c r="AK694" s="245"/>
      <c r="AL694" s="245"/>
      <c r="AM694" s="245"/>
      <c r="AN694" s="245"/>
      <c r="AO694" s="245"/>
      <c r="AP694" s="245"/>
      <c r="AQ694" s="245"/>
      <c r="AR694" s="245"/>
      <c r="AS694" s="245"/>
      <c r="AT694" s="245"/>
    </row>
    <row r="695" ht="12.75" customHeight="1">
      <c r="A695" s="245"/>
      <c r="B695" s="245"/>
      <c r="C695" s="245"/>
      <c r="D695" s="245"/>
      <c r="E695" s="245"/>
      <c r="F695" s="245"/>
      <c r="G695" s="245"/>
      <c r="H695" s="245"/>
      <c r="I695" s="245"/>
      <c r="J695" s="245"/>
      <c r="K695" s="245"/>
      <c r="L695" s="245"/>
      <c r="M695" s="245"/>
      <c r="N695" s="245"/>
      <c r="O695" s="245"/>
      <c r="P695" s="245"/>
      <c r="Q695" s="245"/>
      <c r="R695" s="245"/>
      <c r="S695" s="245"/>
      <c r="T695" s="245"/>
      <c r="U695" s="245"/>
      <c r="V695" s="245"/>
      <c r="W695" s="245"/>
      <c r="X695" s="245"/>
      <c r="Y695" s="245"/>
      <c r="Z695" s="245"/>
      <c r="AA695" s="245"/>
      <c r="AB695" s="245"/>
      <c r="AC695" s="245"/>
      <c r="AD695" s="245"/>
      <c r="AE695" s="245"/>
      <c r="AF695" s="245"/>
      <c r="AG695" s="245"/>
      <c r="AH695" s="245"/>
      <c r="AI695" s="245"/>
      <c r="AJ695" s="245"/>
      <c r="AK695" s="245"/>
      <c r="AL695" s="245"/>
      <c r="AM695" s="245"/>
      <c r="AN695" s="245"/>
      <c r="AO695" s="245"/>
      <c r="AP695" s="245"/>
      <c r="AQ695" s="245"/>
      <c r="AR695" s="245"/>
      <c r="AS695" s="245"/>
      <c r="AT695" s="245"/>
    </row>
    <row r="696" ht="12.75" customHeight="1">
      <c r="A696" s="245"/>
      <c r="B696" s="245"/>
      <c r="C696" s="245"/>
      <c r="D696" s="245"/>
      <c r="E696" s="245"/>
      <c r="F696" s="245"/>
      <c r="G696" s="245"/>
      <c r="H696" s="245"/>
      <c r="I696" s="245"/>
      <c r="J696" s="245"/>
      <c r="K696" s="245"/>
      <c r="L696" s="245"/>
      <c r="M696" s="245"/>
      <c r="N696" s="245"/>
      <c r="O696" s="245"/>
      <c r="P696" s="245"/>
      <c r="Q696" s="245"/>
      <c r="R696" s="245"/>
      <c r="S696" s="245"/>
      <c r="T696" s="245"/>
      <c r="U696" s="245"/>
      <c r="V696" s="245"/>
      <c r="W696" s="245"/>
      <c r="X696" s="245"/>
      <c r="Y696" s="245"/>
      <c r="Z696" s="245"/>
      <c r="AA696" s="245"/>
      <c r="AB696" s="245"/>
      <c r="AC696" s="245"/>
      <c r="AD696" s="245"/>
      <c r="AE696" s="245"/>
      <c r="AF696" s="245"/>
      <c r="AG696" s="245"/>
      <c r="AH696" s="245"/>
      <c r="AI696" s="245"/>
      <c r="AJ696" s="245"/>
      <c r="AK696" s="245"/>
      <c r="AL696" s="245"/>
      <c r="AM696" s="245"/>
      <c r="AN696" s="245"/>
      <c r="AO696" s="245"/>
      <c r="AP696" s="245"/>
      <c r="AQ696" s="245"/>
      <c r="AR696" s="245"/>
      <c r="AS696" s="245"/>
      <c r="AT696" s="245"/>
    </row>
    <row r="697" ht="12.75" customHeight="1">
      <c r="A697" s="245"/>
      <c r="B697" s="245"/>
      <c r="C697" s="245"/>
      <c r="D697" s="245"/>
      <c r="E697" s="245"/>
      <c r="F697" s="245"/>
      <c r="G697" s="245"/>
      <c r="H697" s="245"/>
      <c r="I697" s="245"/>
      <c r="J697" s="245"/>
      <c r="K697" s="245"/>
      <c r="L697" s="245"/>
      <c r="M697" s="245"/>
      <c r="N697" s="245"/>
      <c r="O697" s="245"/>
      <c r="P697" s="245"/>
      <c r="Q697" s="245"/>
      <c r="R697" s="245"/>
      <c r="S697" s="245"/>
      <c r="T697" s="245"/>
      <c r="U697" s="245"/>
      <c r="V697" s="245"/>
      <c r="W697" s="245"/>
      <c r="X697" s="245"/>
      <c r="Y697" s="245"/>
      <c r="Z697" s="245"/>
      <c r="AA697" s="245"/>
      <c r="AB697" s="245"/>
      <c r="AC697" s="245"/>
      <c r="AD697" s="245"/>
      <c r="AE697" s="245"/>
      <c r="AF697" s="245"/>
      <c r="AG697" s="245"/>
      <c r="AH697" s="245"/>
      <c r="AI697" s="245"/>
      <c r="AJ697" s="245"/>
      <c r="AK697" s="245"/>
      <c r="AL697" s="245"/>
      <c r="AM697" s="245"/>
      <c r="AN697" s="245"/>
      <c r="AO697" s="245"/>
      <c r="AP697" s="245"/>
      <c r="AQ697" s="245"/>
      <c r="AR697" s="245"/>
      <c r="AS697" s="245"/>
      <c r="AT697" s="245"/>
    </row>
    <row r="698" ht="12.75" customHeight="1">
      <c r="A698" s="245"/>
      <c r="B698" s="245"/>
      <c r="C698" s="245"/>
      <c r="D698" s="245"/>
      <c r="E698" s="245"/>
      <c r="F698" s="245"/>
      <c r="G698" s="245"/>
      <c r="H698" s="245"/>
      <c r="I698" s="245"/>
      <c r="J698" s="245"/>
      <c r="K698" s="245"/>
      <c r="L698" s="245"/>
      <c r="M698" s="245"/>
      <c r="N698" s="245"/>
      <c r="O698" s="245"/>
      <c r="P698" s="245"/>
      <c r="Q698" s="245"/>
      <c r="R698" s="245"/>
      <c r="S698" s="245"/>
      <c r="T698" s="245"/>
      <c r="U698" s="245"/>
      <c r="V698" s="245"/>
      <c r="W698" s="245"/>
      <c r="X698" s="245"/>
      <c r="Y698" s="245"/>
      <c r="Z698" s="245"/>
      <c r="AA698" s="245"/>
      <c r="AB698" s="245"/>
      <c r="AC698" s="245"/>
      <c r="AD698" s="245"/>
      <c r="AE698" s="245"/>
      <c r="AF698" s="245"/>
      <c r="AG698" s="245"/>
      <c r="AH698" s="245"/>
      <c r="AI698" s="245"/>
      <c r="AJ698" s="245"/>
      <c r="AK698" s="245"/>
      <c r="AL698" s="245"/>
      <c r="AM698" s="245"/>
      <c r="AN698" s="245"/>
      <c r="AO698" s="245"/>
      <c r="AP698" s="245"/>
      <c r="AQ698" s="245"/>
      <c r="AR698" s="245"/>
      <c r="AS698" s="245"/>
      <c r="AT698" s="245"/>
    </row>
    <row r="699" ht="12.75" customHeight="1">
      <c r="A699" s="245"/>
      <c r="B699" s="245"/>
      <c r="C699" s="245"/>
      <c r="D699" s="245"/>
      <c r="E699" s="245"/>
      <c r="F699" s="245"/>
      <c r="G699" s="245"/>
      <c r="H699" s="245"/>
      <c r="I699" s="245"/>
      <c r="J699" s="245"/>
      <c r="K699" s="245"/>
      <c r="L699" s="245"/>
      <c r="M699" s="245"/>
      <c r="N699" s="245"/>
      <c r="O699" s="245"/>
      <c r="P699" s="245"/>
      <c r="Q699" s="245"/>
      <c r="R699" s="245"/>
      <c r="S699" s="245"/>
      <c r="T699" s="245"/>
      <c r="U699" s="245"/>
      <c r="V699" s="245"/>
      <c r="W699" s="245"/>
      <c r="X699" s="245"/>
      <c r="Y699" s="245"/>
      <c r="Z699" s="245"/>
      <c r="AA699" s="245"/>
      <c r="AB699" s="245"/>
      <c r="AC699" s="245"/>
      <c r="AD699" s="245"/>
      <c r="AE699" s="245"/>
      <c r="AF699" s="245"/>
      <c r="AG699" s="245"/>
      <c r="AH699" s="245"/>
      <c r="AI699" s="245"/>
      <c r="AJ699" s="245"/>
      <c r="AK699" s="245"/>
      <c r="AL699" s="245"/>
      <c r="AM699" s="245"/>
      <c r="AN699" s="245"/>
      <c r="AO699" s="245"/>
      <c r="AP699" s="245"/>
      <c r="AQ699" s="245"/>
      <c r="AR699" s="245"/>
      <c r="AS699" s="245"/>
      <c r="AT699" s="245"/>
    </row>
    <row r="700" ht="12.75" customHeight="1">
      <c r="A700" s="245"/>
      <c r="B700" s="245"/>
      <c r="C700" s="245"/>
      <c r="D700" s="245"/>
      <c r="E700" s="245"/>
      <c r="F700" s="245"/>
      <c r="G700" s="245"/>
      <c r="H700" s="245"/>
      <c r="I700" s="245"/>
      <c r="J700" s="245"/>
      <c r="K700" s="245"/>
      <c r="L700" s="245"/>
      <c r="M700" s="245"/>
      <c r="N700" s="245"/>
      <c r="O700" s="245"/>
      <c r="P700" s="245"/>
      <c r="Q700" s="245"/>
      <c r="R700" s="245"/>
      <c r="S700" s="245"/>
      <c r="T700" s="245"/>
      <c r="U700" s="245"/>
      <c r="V700" s="245"/>
      <c r="W700" s="245"/>
      <c r="X700" s="245"/>
      <c r="Y700" s="245"/>
      <c r="Z700" s="245"/>
      <c r="AA700" s="245"/>
      <c r="AB700" s="245"/>
      <c r="AC700" s="245"/>
      <c r="AD700" s="245"/>
      <c r="AE700" s="245"/>
      <c r="AF700" s="245"/>
      <c r="AG700" s="245"/>
      <c r="AH700" s="245"/>
      <c r="AI700" s="245"/>
      <c r="AJ700" s="245"/>
      <c r="AK700" s="245"/>
      <c r="AL700" s="245"/>
      <c r="AM700" s="245"/>
      <c r="AN700" s="245"/>
      <c r="AO700" s="245"/>
      <c r="AP700" s="245"/>
      <c r="AQ700" s="245"/>
      <c r="AR700" s="245"/>
      <c r="AS700" s="245"/>
      <c r="AT700" s="245"/>
    </row>
    <row r="701" ht="12.75" customHeight="1">
      <c r="A701" s="245"/>
      <c r="B701" s="245"/>
      <c r="C701" s="245"/>
      <c r="D701" s="245"/>
      <c r="E701" s="245"/>
      <c r="F701" s="245"/>
      <c r="G701" s="245"/>
      <c r="H701" s="245"/>
      <c r="I701" s="245"/>
      <c r="J701" s="245"/>
      <c r="K701" s="245"/>
      <c r="L701" s="245"/>
      <c r="M701" s="245"/>
      <c r="N701" s="245"/>
      <c r="O701" s="245"/>
      <c r="P701" s="245"/>
      <c r="Q701" s="245"/>
      <c r="R701" s="245"/>
      <c r="S701" s="245"/>
      <c r="T701" s="245"/>
      <c r="U701" s="245"/>
      <c r="V701" s="245"/>
      <c r="W701" s="245"/>
      <c r="X701" s="245"/>
      <c r="Y701" s="245"/>
      <c r="Z701" s="245"/>
      <c r="AA701" s="245"/>
      <c r="AB701" s="245"/>
      <c r="AC701" s="245"/>
      <c r="AD701" s="245"/>
      <c r="AE701" s="245"/>
      <c r="AF701" s="245"/>
      <c r="AG701" s="245"/>
      <c r="AH701" s="245"/>
      <c r="AI701" s="245"/>
      <c r="AJ701" s="245"/>
      <c r="AK701" s="245"/>
      <c r="AL701" s="245"/>
      <c r="AM701" s="245"/>
      <c r="AN701" s="245"/>
      <c r="AO701" s="245"/>
      <c r="AP701" s="245"/>
      <c r="AQ701" s="245"/>
      <c r="AR701" s="245"/>
      <c r="AS701" s="245"/>
      <c r="AT701" s="245"/>
    </row>
    <row r="702" ht="12.75" customHeight="1">
      <c r="A702" s="245"/>
      <c r="B702" s="245"/>
      <c r="C702" s="245"/>
      <c r="D702" s="245"/>
      <c r="E702" s="245"/>
      <c r="F702" s="245"/>
      <c r="G702" s="245"/>
      <c r="H702" s="245"/>
      <c r="I702" s="245"/>
      <c r="J702" s="245"/>
      <c r="K702" s="245"/>
      <c r="L702" s="245"/>
      <c r="M702" s="245"/>
      <c r="N702" s="245"/>
      <c r="O702" s="245"/>
      <c r="P702" s="245"/>
      <c r="Q702" s="245"/>
      <c r="R702" s="245"/>
      <c r="S702" s="245"/>
      <c r="T702" s="245"/>
      <c r="U702" s="245"/>
      <c r="V702" s="245"/>
      <c r="W702" s="245"/>
      <c r="X702" s="245"/>
      <c r="Y702" s="245"/>
      <c r="Z702" s="245"/>
      <c r="AA702" s="245"/>
      <c r="AB702" s="245"/>
      <c r="AC702" s="245"/>
      <c r="AD702" s="245"/>
      <c r="AE702" s="245"/>
      <c r="AF702" s="245"/>
      <c r="AG702" s="245"/>
      <c r="AH702" s="245"/>
      <c r="AI702" s="245"/>
      <c r="AJ702" s="245"/>
      <c r="AK702" s="245"/>
      <c r="AL702" s="245"/>
      <c r="AM702" s="245"/>
      <c r="AN702" s="245"/>
      <c r="AO702" s="245"/>
      <c r="AP702" s="245"/>
      <c r="AQ702" s="245"/>
      <c r="AR702" s="245"/>
      <c r="AS702" s="245"/>
      <c r="AT702" s="245"/>
    </row>
    <row r="703" ht="12.75" customHeight="1">
      <c r="A703" s="245"/>
      <c r="B703" s="245"/>
      <c r="C703" s="245"/>
      <c r="D703" s="245"/>
      <c r="E703" s="245"/>
      <c r="F703" s="245"/>
      <c r="G703" s="245"/>
      <c r="H703" s="245"/>
      <c r="I703" s="245"/>
      <c r="J703" s="245"/>
      <c r="K703" s="245"/>
      <c r="L703" s="245"/>
      <c r="M703" s="245"/>
      <c r="N703" s="245"/>
      <c r="O703" s="245"/>
      <c r="P703" s="245"/>
      <c r="Q703" s="245"/>
      <c r="R703" s="245"/>
      <c r="S703" s="245"/>
      <c r="T703" s="245"/>
      <c r="U703" s="245"/>
      <c r="V703" s="245"/>
      <c r="W703" s="245"/>
      <c r="X703" s="245"/>
      <c r="Y703" s="245"/>
      <c r="Z703" s="245"/>
      <c r="AA703" s="245"/>
      <c r="AB703" s="245"/>
      <c r="AC703" s="245"/>
      <c r="AD703" s="245"/>
      <c r="AE703" s="245"/>
      <c r="AF703" s="245"/>
      <c r="AG703" s="245"/>
      <c r="AH703" s="245"/>
      <c r="AI703" s="245"/>
      <c r="AJ703" s="245"/>
      <c r="AK703" s="245"/>
      <c r="AL703" s="245"/>
      <c r="AM703" s="245"/>
      <c r="AN703" s="245"/>
      <c r="AO703" s="245"/>
      <c r="AP703" s="245"/>
      <c r="AQ703" s="245"/>
      <c r="AR703" s="245"/>
      <c r="AS703" s="245"/>
      <c r="AT703" s="245"/>
    </row>
    <row r="704" ht="12.75" customHeight="1">
      <c r="A704" s="245"/>
      <c r="B704" s="245"/>
      <c r="C704" s="245"/>
      <c r="D704" s="245"/>
      <c r="E704" s="245"/>
      <c r="F704" s="245"/>
      <c r="G704" s="245"/>
      <c r="H704" s="245"/>
      <c r="I704" s="245"/>
      <c r="J704" s="245"/>
      <c r="K704" s="245"/>
      <c r="L704" s="245"/>
      <c r="M704" s="245"/>
      <c r="N704" s="245"/>
      <c r="O704" s="245"/>
      <c r="P704" s="245"/>
      <c r="Q704" s="245"/>
      <c r="R704" s="245"/>
      <c r="S704" s="245"/>
      <c r="T704" s="245"/>
      <c r="U704" s="245"/>
      <c r="V704" s="245"/>
      <c r="W704" s="245"/>
      <c r="X704" s="245"/>
      <c r="Y704" s="245"/>
      <c r="Z704" s="245"/>
      <c r="AA704" s="245"/>
      <c r="AB704" s="245"/>
      <c r="AC704" s="245"/>
      <c r="AD704" s="245"/>
      <c r="AE704" s="245"/>
      <c r="AF704" s="245"/>
      <c r="AG704" s="245"/>
      <c r="AH704" s="245"/>
      <c r="AI704" s="245"/>
      <c r="AJ704" s="245"/>
      <c r="AK704" s="245"/>
      <c r="AL704" s="245"/>
      <c r="AM704" s="245"/>
      <c r="AN704" s="245"/>
      <c r="AO704" s="245"/>
      <c r="AP704" s="245"/>
      <c r="AQ704" s="245"/>
      <c r="AR704" s="245"/>
      <c r="AS704" s="245"/>
      <c r="AT704" s="245"/>
    </row>
    <row r="705" ht="12.75" customHeight="1">
      <c r="A705" s="245"/>
      <c r="B705" s="245"/>
      <c r="C705" s="245"/>
      <c r="D705" s="245"/>
      <c r="E705" s="245"/>
      <c r="F705" s="245"/>
      <c r="G705" s="245"/>
      <c r="H705" s="245"/>
      <c r="I705" s="245"/>
      <c r="J705" s="245"/>
      <c r="K705" s="245"/>
      <c r="L705" s="245"/>
      <c r="M705" s="245"/>
      <c r="N705" s="245"/>
      <c r="O705" s="245"/>
      <c r="P705" s="245"/>
      <c r="Q705" s="245"/>
      <c r="R705" s="245"/>
      <c r="S705" s="245"/>
      <c r="T705" s="245"/>
      <c r="U705" s="245"/>
      <c r="V705" s="245"/>
      <c r="W705" s="245"/>
      <c r="X705" s="245"/>
      <c r="Y705" s="245"/>
      <c r="Z705" s="245"/>
      <c r="AA705" s="245"/>
      <c r="AB705" s="245"/>
      <c r="AC705" s="245"/>
      <c r="AD705" s="245"/>
      <c r="AE705" s="245"/>
      <c r="AF705" s="245"/>
      <c r="AG705" s="245"/>
      <c r="AH705" s="245"/>
      <c r="AI705" s="245"/>
      <c r="AJ705" s="245"/>
      <c r="AK705" s="245"/>
      <c r="AL705" s="245"/>
      <c r="AM705" s="245"/>
      <c r="AN705" s="245"/>
      <c r="AO705" s="245"/>
      <c r="AP705" s="245"/>
      <c r="AQ705" s="245"/>
      <c r="AR705" s="245"/>
      <c r="AS705" s="245"/>
      <c r="AT705" s="245"/>
    </row>
    <row r="706" ht="12.75" customHeight="1">
      <c r="A706" s="245"/>
      <c r="B706" s="245"/>
      <c r="C706" s="245"/>
      <c r="D706" s="245"/>
      <c r="E706" s="245"/>
      <c r="F706" s="245"/>
      <c r="G706" s="245"/>
      <c r="H706" s="245"/>
      <c r="I706" s="245"/>
      <c r="J706" s="245"/>
      <c r="K706" s="245"/>
      <c r="L706" s="245"/>
      <c r="M706" s="245"/>
      <c r="N706" s="245"/>
      <c r="O706" s="245"/>
      <c r="P706" s="245"/>
      <c r="Q706" s="245"/>
      <c r="R706" s="245"/>
      <c r="S706" s="245"/>
      <c r="T706" s="245"/>
      <c r="U706" s="245"/>
      <c r="V706" s="245"/>
      <c r="W706" s="245"/>
      <c r="X706" s="245"/>
      <c r="Y706" s="245"/>
      <c r="Z706" s="245"/>
      <c r="AA706" s="245"/>
      <c r="AB706" s="245"/>
      <c r="AC706" s="245"/>
      <c r="AD706" s="245"/>
      <c r="AE706" s="245"/>
      <c r="AF706" s="245"/>
      <c r="AG706" s="245"/>
      <c r="AH706" s="245"/>
      <c r="AI706" s="245"/>
      <c r="AJ706" s="245"/>
      <c r="AK706" s="245"/>
      <c r="AL706" s="245"/>
      <c r="AM706" s="245"/>
      <c r="AN706" s="245"/>
      <c r="AO706" s="245"/>
      <c r="AP706" s="245"/>
      <c r="AQ706" s="245"/>
      <c r="AR706" s="245"/>
      <c r="AS706" s="245"/>
      <c r="AT706" s="245"/>
    </row>
    <row r="707" ht="12.75" customHeight="1">
      <c r="A707" s="245"/>
      <c r="B707" s="245"/>
      <c r="C707" s="245"/>
      <c r="D707" s="245"/>
      <c r="E707" s="245"/>
      <c r="F707" s="245"/>
      <c r="G707" s="245"/>
      <c r="H707" s="245"/>
      <c r="I707" s="245"/>
      <c r="J707" s="245"/>
      <c r="K707" s="245"/>
      <c r="L707" s="245"/>
      <c r="M707" s="245"/>
      <c r="N707" s="245"/>
      <c r="O707" s="245"/>
      <c r="P707" s="245"/>
      <c r="Q707" s="245"/>
      <c r="R707" s="245"/>
      <c r="S707" s="245"/>
      <c r="T707" s="245"/>
      <c r="U707" s="245"/>
      <c r="V707" s="245"/>
      <c r="W707" s="245"/>
      <c r="X707" s="245"/>
      <c r="Y707" s="245"/>
      <c r="Z707" s="245"/>
      <c r="AA707" s="245"/>
      <c r="AB707" s="245"/>
      <c r="AC707" s="245"/>
      <c r="AD707" s="245"/>
      <c r="AE707" s="245"/>
      <c r="AF707" s="245"/>
      <c r="AG707" s="245"/>
      <c r="AH707" s="245"/>
      <c r="AI707" s="245"/>
      <c r="AJ707" s="245"/>
      <c r="AK707" s="245"/>
      <c r="AL707" s="245"/>
      <c r="AM707" s="245"/>
      <c r="AN707" s="245"/>
      <c r="AO707" s="245"/>
      <c r="AP707" s="245"/>
      <c r="AQ707" s="245"/>
      <c r="AR707" s="245"/>
      <c r="AS707" s="245"/>
      <c r="AT707" s="245"/>
    </row>
    <row r="708" ht="12.75" customHeight="1">
      <c r="A708" s="245"/>
      <c r="B708" s="245"/>
      <c r="C708" s="245"/>
      <c r="D708" s="245"/>
      <c r="E708" s="245"/>
      <c r="F708" s="245"/>
      <c r="G708" s="245"/>
      <c r="H708" s="245"/>
      <c r="I708" s="245"/>
      <c r="J708" s="245"/>
      <c r="K708" s="245"/>
      <c r="L708" s="245"/>
      <c r="M708" s="245"/>
      <c r="N708" s="245"/>
      <c r="O708" s="245"/>
      <c r="P708" s="245"/>
      <c r="Q708" s="245"/>
      <c r="R708" s="245"/>
      <c r="S708" s="245"/>
      <c r="T708" s="245"/>
      <c r="U708" s="245"/>
      <c r="V708" s="245"/>
      <c r="W708" s="245"/>
      <c r="X708" s="245"/>
      <c r="Y708" s="245"/>
      <c r="Z708" s="245"/>
      <c r="AA708" s="245"/>
      <c r="AB708" s="245"/>
      <c r="AC708" s="245"/>
      <c r="AD708" s="245"/>
      <c r="AE708" s="245"/>
      <c r="AF708" s="245"/>
      <c r="AG708" s="245"/>
      <c r="AH708" s="245"/>
      <c r="AI708" s="245"/>
      <c r="AJ708" s="245"/>
      <c r="AK708" s="245"/>
      <c r="AL708" s="245"/>
      <c r="AM708" s="245"/>
      <c r="AN708" s="245"/>
      <c r="AO708" s="245"/>
      <c r="AP708" s="245"/>
      <c r="AQ708" s="245"/>
      <c r="AR708" s="245"/>
      <c r="AS708" s="245"/>
      <c r="AT708" s="245"/>
    </row>
    <row r="709" ht="12.75" customHeight="1">
      <c r="A709" s="245"/>
      <c r="B709" s="245"/>
      <c r="C709" s="245"/>
      <c r="D709" s="245"/>
      <c r="E709" s="245"/>
      <c r="F709" s="245"/>
      <c r="G709" s="245"/>
      <c r="H709" s="245"/>
      <c r="I709" s="245"/>
      <c r="J709" s="245"/>
      <c r="K709" s="245"/>
      <c r="L709" s="245"/>
      <c r="M709" s="245"/>
      <c r="N709" s="245"/>
      <c r="O709" s="245"/>
      <c r="P709" s="245"/>
      <c r="Q709" s="245"/>
      <c r="R709" s="245"/>
      <c r="S709" s="245"/>
      <c r="T709" s="245"/>
      <c r="U709" s="245"/>
      <c r="V709" s="245"/>
      <c r="W709" s="245"/>
      <c r="X709" s="245"/>
      <c r="Y709" s="245"/>
      <c r="Z709" s="245"/>
      <c r="AA709" s="245"/>
      <c r="AB709" s="245"/>
      <c r="AC709" s="245"/>
      <c r="AD709" s="245"/>
      <c r="AE709" s="245"/>
      <c r="AF709" s="245"/>
      <c r="AG709" s="245"/>
      <c r="AH709" s="245"/>
      <c r="AI709" s="245"/>
      <c r="AJ709" s="245"/>
      <c r="AK709" s="245"/>
      <c r="AL709" s="245"/>
      <c r="AM709" s="245"/>
      <c r="AN709" s="245"/>
      <c r="AO709" s="245"/>
      <c r="AP709" s="245"/>
      <c r="AQ709" s="245"/>
      <c r="AR709" s="245"/>
      <c r="AS709" s="245"/>
      <c r="AT709" s="245"/>
    </row>
    <row r="710" ht="12.75" customHeight="1">
      <c r="A710" s="245"/>
      <c r="B710" s="245"/>
      <c r="C710" s="245"/>
      <c r="D710" s="245"/>
      <c r="E710" s="245"/>
      <c r="F710" s="245"/>
      <c r="G710" s="245"/>
      <c r="H710" s="245"/>
      <c r="I710" s="245"/>
      <c r="J710" s="245"/>
      <c r="K710" s="245"/>
      <c r="L710" s="245"/>
      <c r="M710" s="245"/>
      <c r="N710" s="245"/>
      <c r="O710" s="245"/>
      <c r="P710" s="245"/>
      <c r="Q710" s="245"/>
      <c r="R710" s="245"/>
      <c r="S710" s="245"/>
      <c r="T710" s="245"/>
      <c r="U710" s="245"/>
      <c r="V710" s="245"/>
      <c r="W710" s="245"/>
      <c r="X710" s="245"/>
      <c r="Y710" s="245"/>
      <c r="Z710" s="245"/>
      <c r="AA710" s="245"/>
      <c r="AB710" s="245"/>
      <c r="AC710" s="245"/>
      <c r="AD710" s="245"/>
      <c r="AE710" s="245"/>
      <c r="AF710" s="245"/>
      <c r="AG710" s="245"/>
      <c r="AH710" s="245"/>
      <c r="AI710" s="245"/>
      <c r="AJ710" s="245"/>
      <c r="AK710" s="245"/>
      <c r="AL710" s="245"/>
      <c r="AM710" s="245"/>
      <c r="AN710" s="245"/>
      <c r="AO710" s="245"/>
      <c r="AP710" s="245"/>
      <c r="AQ710" s="245"/>
      <c r="AR710" s="245"/>
      <c r="AS710" s="245"/>
      <c r="AT710" s="245"/>
    </row>
    <row r="711" ht="12.75" customHeight="1">
      <c r="A711" s="245"/>
      <c r="B711" s="245"/>
      <c r="C711" s="245"/>
      <c r="D711" s="245"/>
      <c r="E711" s="245"/>
      <c r="F711" s="245"/>
      <c r="G711" s="245"/>
      <c r="H711" s="245"/>
      <c r="I711" s="245"/>
      <c r="J711" s="245"/>
      <c r="K711" s="245"/>
      <c r="L711" s="245"/>
      <c r="M711" s="245"/>
      <c r="N711" s="245"/>
      <c r="O711" s="245"/>
      <c r="P711" s="245"/>
      <c r="Q711" s="245"/>
      <c r="R711" s="245"/>
      <c r="S711" s="245"/>
      <c r="T711" s="245"/>
      <c r="U711" s="245"/>
      <c r="V711" s="245"/>
      <c r="W711" s="245"/>
      <c r="X711" s="245"/>
      <c r="Y711" s="245"/>
      <c r="Z711" s="245"/>
      <c r="AA711" s="245"/>
      <c r="AB711" s="245"/>
      <c r="AC711" s="245"/>
      <c r="AD711" s="245"/>
      <c r="AE711" s="245"/>
      <c r="AF711" s="245"/>
      <c r="AG711" s="245"/>
      <c r="AH711" s="245"/>
      <c r="AI711" s="245"/>
      <c r="AJ711" s="245"/>
      <c r="AK711" s="245"/>
      <c r="AL711" s="245"/>
      <c r="AM711" s="245"/>
      <c r="AN711" s="245"/>
      <c r="AO711" s="245"/>
      <c r="AP711" s="245"/>
      <c r="AQ711" s="245"/>
      <c r="AR711" s="245"/>
      <c r="AS711" s="245"/>
      <c r="AT711" s="245"/>
    </row>
    <row r="712" ht="12.75" customHeight="1">
      <c r="A712" s="245"/>
      <c r="B712" s="245"/>
      <c r="C712" s="245"/>
      <c r="D712" s="245"/>
      <c r="E712" s="245"/>
      <c r="F712" s="245"/>
      <c r="G712" s="245"/>
      <c r="H712" s="245"/>
      <c r="I712" s="245"/>
      <c r="J712" s="245"/>
      <c r="K712" s="245"/>
      <c r="L712" s="245"/>
      <c r="M712" s="245"/>
      <c r="N712" s="245"/>
      <c r="O712" s="245"/>
      <c r="P712" s="245"/>
      <c r="Q712" s="245"/>
      <c r="R712" s="245"/>
      <c r="S712" s="245"/>
      <c r="T712" s="245"/>
      <c r="U712" s="245"/>
      <c r="V712" s="245"/>
      <c r="W712" s="245"/>
      <c r="X712" s="245"/>
      <c r="Y712" s="245"/>
      <c r="Z712" s="245"/>
      <c r="AA712" s="245"/>
      <c r="AB712" s="245"/>
      <c r="AC712" s="245"/>
      <c r="AD712" s="245"/>
      <c r="AE712" s="245"/>
      <c r="AF712" s="245"/>
      <c r="AG712" s="245"/>
      <c r="AH712" s="245"/>
      <c r="AI712" s="245"/>
      <c r="AJ712" s="245"/>
      <c r="AK712" s="245"/>
      <c r="AL712" s="245"/>
      <c r="AM712" s="245"/>
      <c r="AN712" s="245"/>
      <c r="AO712" s="245"/>
      <c r="AP712" s="245"/>
      <c r="AQ712" s="245"/>
      <c r="AR712" s="245"/>
      <c r="AS712" s="245"/>
      <c r="AT712" s="245"/>
    </row>
    <row r="713" ht="12.75" customHeight="1">
      <c r="A713" s="245"/>
      <c r="B713" s="245"/>
      <c r="C713" s="245"/>
      <c r="D713" s="245"/>
      <c r="E713" s="245"/>
      <c r="F713" s="245"/>
      <c r="G713" s="245"/>
      <c r="H713" s="245"/>
      <c r="I713" s="245"/>
      <c r="J713" s="245"/>
      <c r="K713" s="245"/>
      <c r="L713" s="245"/>
      <c r="M713" s="245"/>
      <c r="N713" s="245"/>
      <c r="O713" s="245"/>
      <c r="P713" s="245"/>
      <c r="Q713" s="245"/>
      <c r="R713" s="245"/>
      <c r="S713" s="245"/>
      <c r="T713" s="245"/>
      <c r="U713" s="245"/>
      <c r="V713" s="245"/>
      <c r="W713" s="245"/>
      <c r="X713" s="245"/>
      <c r="Y713" s="245"/>
      <c r="Z713" s="245"/>
      <c r="AA713" s="245"/>
      <c r="AB713" s="245"/>
      <c r="AC713" s="245"/>
      <c r="AD713" s="245"/>
      <c r="AE713" s="245"/>
      <c r="AF713" s="245"/>
      <c r="AG713" s="245"/>
      <c r="AH713" s="245"/>
      <c r="AI713" s="245"/>
      <c r="AJ713" s="245"/>
      <c r="AK713" s="245"/>
      <c r="AL713" s="245"/>
      <c r="AM713" s="245"/>
      <c r="AN713" s="245"/>
      <c r="AO713" s="245"/>
      <c r="AP713" s="245"/>
      <c r="AQ713" s="245"/>
      <c r="AR713" s="245"/>
      <c r="AS713" s="245"/>
      <c r="AT713" s="245"/>
    </row>
    <row r="714" ht="12.75" customHeight="1">
      <c r="A714" s="245"/>
      <c r="B714" s="245"/>
      <c r="C714" s="245"/>
      <c r="D714" s="245"/>
      <c r="E714" s="245"/>
      <c r="F714" s="245"/>
      <c r="G714" s="245"/>
      <c r="H714" s="245"/>
      <c r="I714" s="245"/>
      <c r="J714" s="245"/>
      <c r="K714" s="245"/>
      <c r="L714" s="245"/>
      <c r="M714" s="245"/>
      <c r="N714" s="245"/>
      <c r="O714" s="245"/>
      <c r="P714" s="245"/>
      <c r="Q714" s="245"/>
      <c r="R714" s="245"/>
      <c r="S714" s="245"/>
      <c r="T714" s="245"/>
      <c r="U714" s="245"/>
      <c r="V714" s="245"/>
      <c r="W714" s="245"/>
      <c r="X714" s="245"/>
      <c r="Y714" s="245"/>
      <c r="Z714" s="245"/>
      <c r="AA714" s="245"/>
      <c r="AB714" s="245"/>
      <c r="AC714" s="245"/>
      <c r="AD714" s="245"/>
      <c r="AE714" s="245"/>
      <c r="AF714" s="245"/>
      <c r="AG714" s="245"/>
      <c r="AH714" s="245"/>
      <c r="AI714" s="245"/>
      <c r="AJ714" s="245"/>
      <c r="AK714" s="245"/>
      <c r="AL714" s="245"/>
      <c r="AM714" s="245"/>
      <c r="AN714" s="245"/>
      <c r="AO714" s="245"/>
      <c r="AP714" s="245"/>
      <c r="AQ714" s="245"/>
      <c r="AR714" s="245"/>
      <c r="AS714" s="245"/>
      <c r="AT714" s="245"/>
    </row>
    <row r="715" ht="12.75" customHeight="1">
      <c r="A715" s="245"/>
      <c r="B715" s="245"/>
      <c r="C715" s="245"/>
      <c r="D715" s="245"/>
      <c r="E715" s="245"/>
      <c r="F715" s="245"/>
      <c r="G715" s="245"/>
      <c r="H715" s="245"/>
      <c r="I715" s="245"/>
      <c r="J715" s="245"/>
      <c r="K715" s="245"/>
      <c r="L715" s="245"/>
      <c r="M715" s="245"/>
      <c r="N715" s="245"/>
      <c r="O715" s="245"/>
      <c r="P715" s="245"/>
      <c r="Q715" s="245"/>
      <c r="R715" s="245"/>
      <c r="S715" s="245"/>
      <c r="T715" s="245"/>
      <c r="U715" s="245"/>
      <c r="V715" s="245"/>
      <c r="W715" s="245"/>
      <c r="X715" s="245"/>
      <c r="Y715" s="245"/>
      <c r="Z715" s="245"/>
      <c r="AA715" s="245"/>
      <c r="AB715" s="245"/>
      <c r="AC715" s="245"/>
      <c r="AD715" s="245"/>
      <c r="AE715" s="245"/>
      <c r="AF715" s="245"/>
      <c r="AG715" s="245"/>
      <c r="AH715" s="245"/>
      <c r="AI715" s="245"/>
      <c r="AJ715" s="245"/>
      <c r="AK715" s="245"/>
      <c r="AL715" s="245"/>
      <c r="AM715" s="245"/>
      <c r="AN715" s="245"/>
      <c r="AO715" s="245"/>
      <c r="AP715" s="245"/>
      <c r="AQ715" s="245"/>
      <c r="AR715" s="245"/>
      <c r="AS715" s="245"/>
      <c r="AT715" s="245"/>
    </row>
    <row r="716" ht="12.75" customHeight="1">
      <c r="A716" s="245"/>
      <c r="B716" s="245"/>
      <c r="C716" s="245"/>
      <c r="D716" s="245"/>
      <c r="E716" s="245"/>
      <c r="F716" s="245"/>
      <c r="G716" s="245"/>
      <c r="H716" s="245"/>
      <c r="I716" s="245"/>
      <c r="J716" s="245"/>
      <c r="K716" s="245"/>
      <c r="L716" s="245"/>
      <c r="M716" s="245"/>
      <c r="N716" s="245"/>
      <c r="O716" s="245"/>
      <c r="P716" s="245"/>
      <c r="Q716" s="245"/>
      <c r="R716" s="245"/>
      <c r="S716" s="245"/>
      <c r="T716" s="245"/>
      <c r="U716" s="245"/>
      <c r="V716" s="245"/>
      <c r="W716" s="245"/>
      <c r="X716" s="245"/>
      <c r="Y716" s="245"/>
      <c r="Z716" s="245"/>
      <c r="AA716" s="245"/>
      <c r="AB716" s="245"/>
      <c r="AC716" s="245"/>
      <c r="AD716" s="245"/>
      <c r="AE716" s="245"/>
      <c r="AF716" s="245"/>
      <c r="AG716" s="245"/>
      <c r="AH716" s="245"/>
      <c r="AI716" s="245"/>
      <c r="AJ716" s="245"/>
      <c r="AK716" s="245"/>
      <c r="AL716" s="245"/>
      <c r="AM716" s="245"/>
      <c r="AN716" s="245"/>
      <c r="AO716" s="245"/>
      <c r="AP716" s="245"/>
      <c r="AQ716" s="245"/>
      <c r="AR716" s="245"/>
      <c r="AS716" s="245"/>
      <c r="AT716" s="245"/>
    </row>
    <row r="717" ht="12.75" customHeight="1">
      <c r="A717" s="245"/>
      <c r="B717" s="245"/>
      <c r="C717" s="245"/>
      <c r="D717" s="245"/>
      <c r="E717" s="245"/>
      <c r="F717" s="245"/>
      <c r="G717" s="245"/>
      <c r="H717" s="245"/>
      <c r="I717" s="245"/>
      <c r="J717" s="245"/>
      <c r="K717" s="245"/>
      <c r="L717" s="245"/>
      <c r="M717" s="245"/>
      <c r="N717" s="245"/>
      <c r="O717" s="245"/>
      <c r="P717" s="245"/>
      <c r="Q717" s="245"/>
      <c r="R717" s="245"/>
      <c r="S717" s="245"/>
      <c r="T717" s="245"/>
      <c r="U717" s="245"/>
      <c r="V717" s="245"/>
      <c r="W717" s="245"/>
      <c r="X717" s="245"/>
      <c r="Y717" s="245"/>
      <c r="Z717" s="245"/>
      <c r="AA717" s="245"/>
      <c r="AB717" s="245"/>
      <c r="AC717" s="245"/>
      <c r="AD717" s="245"/>
      <c r="AE717" s="245"/>
      <c r="AF717" s="245"/>
      <c r="AG717" s="245"/>
      <c r="AH717" s="245"/>
      <c r="AI717" s="245"/>
      <c r="AJ717" s="245"/>
      <c r="AK717" s="245"/>
      <c r="AL717" s="245"/>
      <c r="AM717" s="245"/>
      <c r="AN717" s="245"/>
      <c r="AO717" s="245"/>
      <c r="AP717" s="245"/>
      <c r="AQ717" s="245"/>
      <c r="AR717" s="245"/>
      <c r="AS717" s="245"/>
      <c r="AT717" s="245"/>
    </row>
    <row r="718" ht="12.75" customHeight="1">
      <c r="A718" s="245"/>
      <c r="B718" s="245"/>
      <c r="C718" s="245"/>
      <c r="D718" s="245"/>
      <c r="E718" s="245"/>
      <c r="F718" s="245"/>
      <c r="G718" s="245"/>
      <c r="H718" s="245"/>
      <c r="I718" s="245"/>
      <c r="J718" s="245"/>
      <c r="K718" s="245"/>
      <c r="L718" s="245"/>
      <c r="M718" s="245"/>
      <c r="N718" s="245"/>
      <c r="O718" s="245"/>
      <c r="P718" s="245"/>
      <c r="Q718" s="245"/>
      <c r="R718" s="245"/>
      <c r="S718" s="245"/>
      <c r="T718" s="245"/>
      <c r="U718" s="245"/>
      <c r="V718" s="245"/>
      <c r="W718" s="245"/>
      <c r="X718" s="245"/>
      <c r="Y718" s="245"/>
      <c r="Z718" s="245"/>
      <c r="AA718" s="245"/>
      <c r="AB718" s="245"/>
      <c r="AC718" s="245"/>
      <c r="AD718" s="245"/>
      <c r="AE718" s="245"/>
      <c r="AF718" s="245"/>
      <c r="AG718" s="245"/>
      <c r="AH718" s="245"/>
      <c r="AI718" s="245"/>
      <c r="AJ718" s="245"/>
      <c r="AK718" s="245"/>
      <c r="AL718" s="245"/>
      <c r="AM718" s="245"/>
      <c r="AN718" s="245"/>
      <c r="AO718" s="245"/>
      <c r="AP718" s="245"/>
      <c r="AQ718" s="245"/>
      <c r="AR718" s="245"/>
      <c r="AS718" s="245"/>
      <c r="AT718" s="245"/>
    </row>
    <row r="719" ht="12.75" customHeight="1">
      <c r="A719" s="245"/>
      <c r="B719" s="245"/>
      <c r="C719" s="245"/>
      <c r="D719" s="245"/>
      <c r="E719" s="245"/>
      <c r="F719" s="245"/>
      <c r="G719" s="245"/>
      <c r="H719" s="245"/>
      <c r="I719" s="245"/>
      <c r="J719" s="245"/>
      <c r="K719" s="245"/>
      <c r="L719" s="245"/>
      <c r="M719" s="245"/>
      <c r="N719" s="245"/>
      <c r="O719" s="245"/>
      <c r="P719" s="245"/>
      <c r="Q719" s="245"/>
      <c r="R719" s="245"/>
      <c r="S719" s="245"/>
      <c r="T719" s="245"/>
      <c r="U719" s="245"/>
      <c r="V719" s="245"/>
      <c r="W719" s="245"/>
      <c r="X719" s="245"/>
      <c r="Y719" s="245"/>
      <c r="Z719" s="245"/>
      <c r="AA719" s="245"/>
      <c r="AB719" s="245"/>
      <c r="AC719" s="245"/>
      <c r="AD719" s="245"/>
      <c r="AE719" s="245"/>
      <c r="AF719" s="245"/>
      <c r="AG719" s="245"/>
      <c r="AH719" s="245"/>
      <c r="AI719" s="245"/>
      <c r="AJ719" s="245"/>
      <c r="AK719" s="245"/>
      <c r="AL719" s="245"/>
      <c r="AM719" s="245"/>
      <c r="AN719" s="245"/>
      <c r="AO719" s="245"/>
      <c r="AP719" s="245"/>
      <c r="AQ719" s="245"/>
      <c r="AR719" s="245"/>
      <c r="AS719" s="245"/>
      <c r="AT719" s="245"/>
    </row>
    <row r="720" ht="12.75" customHeight="1">
      <c r="A720" s="245"/>
      <c r="B720" s="245"/>
      <c r="C720" s="245"/>
      <c r="D720" s="245"/>
      <c r="E720" s="245"/>
      <c r="F720" s="245"/>
      <c r="G720" s="245"/>
      <c r="H720" s="245"/>
      <c r="I720" s="245"/>
      <c r="J720" s="245"/>
      <c r="K720" s="245"/>
      <c r="L720" s="245"/>
      <c r="M720" s="245"/>
      <c r="N720" s="245"/>
      <c r="O720" s="245"/>
      <c r="P720" s="245"/>
      <c r="Q720" s="245"/>
      <c r="R720" s="245"/>
      <c r="S720" s="245"/>
      <c r="T720" s="245"/>
      <c r="U720" s="245"/>
      <c r="V720" s="245"/>
      <c r="W720" s="245"/>
      <c r="X720" s="245"/>
      <c r="Y720" s="245"/>
      <c r="Z720" s="245"/>
      <c r="AA720" s="245"/>
      <c r="AB720" s="245"/>
      <c r="AC720" s="245"/>
      <c r="AD720" s="245"/>
      <c r="AE720" s="245"/>
      <c r="AF720" s="245"/>
      <c r="AG720" s="245"/>
      <c r="AH720" s="245"/>
      <c r="AI720" s="245"/>
      <c r="AJ720" s="245"/>
      <c r="AK720" s="245"/>
      <c r="AL720" s="245"/>
      <c r="AM720" s="245"/>
      <c r="AN720" s="245"/>
      <c r="AO720" s="245"/>
      <c r="AP720" s="245"/>
      <c r="AQ720" s="245"/>
      <c r="AR720" s="245"/>
      <c r="AS720" s="245"/>
      <c r="AT720" s="245"/>
    </row>
    <row r="721" ht="12.75" customHeight="1">
      <c r="A721" s="245"/>
      <c r="B721" s="245"/>
      <c r="C721" s="245"/>
      <c r="D721" s="245"/>
      <c r="E721" s="245"/>
      <c r="F721" s="245"/>
      <c r="G721" s="245"/>
      <c r="H721" s="245"/>
      <c r="I721" s="245"/>
      <c r="J721" s="245"/>
      <c r="K721" s="245"/>
      <c r="L721" s="245"/>
      <c r="M721" s="245"/>
      <c r="N721" s="245"/>
      <c r="O721" s="245"/>
      <c r="P721" s="245"/>
      <c r="Q721" s="245"/>
      <c r="R721" s="245"/>
      <c r="S721" s="245"/>
      <c r="T721" s="245"/>
      <c r="U721" s="245"/>
      <c r="V721" s="245"/>
      <c r="W721" s="245"/>
      <c r="X721" s="245"/>
      <c r="Y721" s="245"/>
      <c r="Z721" s="245"/>
      <c r="AA721" s="245"/>
      <c r="AB721" s="245"/>
      <c r="AC721" s="245"/>
      <c r="AD721" s="245"/>
      <c r="AE721" s="245"/>
      <c r="AF721" s="245"/>
      <c r="AG721" s="245"/>
      <c r="AH721" s="245"/>
      <c r="AI721" s="245"/>
      <c r="AJ721" s="245"/>
      <c r="AK721" s="245"/>
      <c r="AL721" s="245"/>
      <c r="AM721" s="245"/>
      <c r="AN721" s="245"/>
      <c r="AO721" s="245"/>
      <c r="AP721" s="245"/>
      <c r="AQ721" s="245"/>
      <c r="AR721" s="245"/>
      <c r="AS721" s="245"/>
      <c r="AT721" s="245"/>
    </row>
    <row r="722" ht="12.75" customHeight="1">
      <c r="A722" s="245"/>
      <c r="B722" s="245"/>
      <c r="C722" s="245"/>
      <c r="D722" s="245"/>
      <c r="E722" s="245"/>
      <c r="F722" s="245"/>
      <c r="G722" s="245"/>
      <c r="H722" s="245"/>
      <c r="I722" s="245"/>
      <c r="J722" s="245"/>
      <c r="K722" s="245"/>
      <c r="L722" s="245"/>
      <c r="M722" s="245"/>
      <c r="N722" s="245"/>
      <c r="O722" s="245"/>
      <c r="P722" s="245"/>
      <c r="Q722" s="245"/>
      <c r="R722" s="245"/>
      <c r="S722" s="245"/>
      <c r="T722" s="245"/>
      <c r="U722" s="245"/>
      <c r="V722" s="245"/>
      <c r="W722" s="245"/>
      <c r="X722" s="245"/>
      <c r="Y722" s="245"/>
      <c r="Z722" s="245"/>
      <c r="AA722" s="245"/>
      <c r="AB722" s="245"/>
      <c r="AC722" s="245"/>
      <c r="AD722" s="245"/>
      <c r="AE722" s="245"/>
      <c r="AF722" s="245"/>
      <c r="AG722" s="245"/>
      <c r="AH722" s="245"/>
      <c r="AI722" s="245"/>
      <c r="AJ722" s="245"/>
      <c r="AK722" s="245"/>
      <c r="AL722" s="245"/>
      <c r="AM722" s="245"/>
      <c r="AN722" s="245"/>
      <c r="AO722" s="245"/>
      <c r="AP722" s="245"/>
      <c r="AQ722" s="245"/>
      <c r="AR722" s="245"/>
      <c r="AS722" s="245"/>
      <c r="AT722" s="245"/>
    </row>
    <row r="723" ht="12.75" customHeight="1">
      <c r="A723" s="245"/>
      <c r="B723" s="245"/>
      <c r="C723" s="245"/>
      <c r="D723" s="245"/>
      <c r="E723" s="245"/>
      <c r="F723" s="245"/>
      <c r="G723" s="245"/>
      <c r="H723" s="245"/>
      <c r="I723" s="245"/>
      <c r="J723" s="245"/>
      <c r="K723" s="245"/>
      <c r="L723" s="245"/>
      <c r="M723" s="245"/>
      <c r="N723" s="245"/>
      <c r="O723" s="245"/>
      <c r="P723" s="245"/>
      <c r="Q723" s="245"/>
      <c r="R723" s="245"/>
      <c r="S723" s="245"/>
      <c r="T723" s="245"/>
      <c r="U723" s="245"/>
      <c r="V723" s="245"/>
      <c r="W723" s="245"/>
      <c r="X723" s="245"/>
      <c r="Y723" s="245"/>
      <c r="Z723" s="245"/>
      <c r="AA723" s="245"/>
      <c r="AB723" s="245"/>
      <c r="AC723" s="245"/>
      <c r="AD723" s="245"/>
      <c r="AE723" s="245"/>
      <c r="AF723" s="245"/>
      <c r="AG723" s="245"/>
      <c r="AH723" s="245"/>
      <c r="AI723" s="245"/>
      <c r="AJ723" s="245"/>
      <c r="AK723" s="245"/>
      <c r="AL723" s="245"/>
      <c r="AM723" s="245"/>
      <c r="AN723" s="245"/>
      <c r="AO723" s="245"/>
      <c r="AP723" s="245"/>
      <c r="AQ723" s="245"/>
      <c r="AR723" s="245"/>
      <c r="AS723" s="245"/>
      <c r="AT723" s="245"/>
    </row>
    <row r="724" ht="12.75" customHeight="1">
      <c r="A724" s="245"/>
      <c r="B724" s="245"/>
      <c r="C724" s="245"/>
      <c r="D724" s="245"/>
      <c r="E724" s="245"/>
      <c r="F724" s="245"/>
      <c r="G724" s="245"/>
      <c r="H724" s="245"/>
      <c r="I724" s="245"/>
      <c r="J724" s="245"/>
      <c r="K724" s="245"/>
      <c r="L724" s="245"/>
      <c r="M724" s="245"/>
      <c r="N724" s="245"/>
      <c r="O724" s="245"/>
      <c r="P724" s="245"/>
      <c r="Q724" s="245"/>
      <c r="R724" s="245"/>
      <c r="S724" s="245"/>
      <c r="T724" s="245"/>
      <c r="U724" s="245"/>
      <c r="V724" s="245"/>
      <c r="W724" s="245"/>
      <c r="X724" s="245"/>
      <c r="Y724" s="245"/>
      <c r="Z724" s="245"/>
      <c r="AA724" s="245"/>
      <c r="AB724" s="245"/>
      <c r="AC724" s="245"/>
      <c r="AD724" s="245"/>
      <c r="AE724" s="245"/>
      <c r="AF724" s="245"/>
      <c r="AG724" s="245"/>
      <c r="AH724" s="245"/>
      <c r="AI724" s="245"/>
      <c r="AJ724" s="245"/>
      <c r="AK724" s="245"/>
      <c r="AL724" s="245"/>
      <c r="AM724" s="245"/>
      <c r="AN724" s="245"/>
      <c r="AO724" s="245"/>
      <c r="AP724" s="245"/>
      <c r="AQ724" s="245"/>
      <c r="AR724" s="245"/>
      <c r="AS724" s="245"/>
      <c r="AT724" s="245"/>
    </row>
    <row r="725" ht="12.75" customHeight="1">
      <c r="A725" s="245"/>
      <c r="B725" s="245"/>
      <c r="C725" s="245"/>
      <c r="D725" s="245"/>
      <c r="E725" s="245"/>
      <c r="F725" s="245"/>
      <c r="G725" s="245"/>
      <c r="H725" s="245"/>
      <c r="I725" s="245"/>
      <c r="J725" s="245"/>
      <c r="K725" s="245"/>
      <c r="L725" s="245"/>
      <c r="M725" s="245"/>
      <c r="N725" s="245"/>
      <c r="O725" s="245"/>
      <c r="P725" s="245"/>
      <c r="Q725" s="245"/>
      <c r="R725" s="245"/>
      <c r="S725" s="245"/>
      <c r="T725" s="245"/>
      <c r="U725" s="245"/>
      <c r="V725" s="245"/>
      <c r="W725" s="245"/>
      <c r="X725" s="245"/>
      <c r="Y725" s="245"/>
      <c r="Z725" s="245"/>
      <c r="AA725" s="245"/>
      <c r="AB725" s="245"/>
      <c r="AC725" s="245"/>
      <c r="AD725" s="245"/>
      <c r="AE725" s="245"/>
      <c r="AF725" s="245"/>
      <c r="AG725" s="245"/>
      <c r="AH725" s="245"/>
      <c r="AI725" s="245"/>
      <c r="AJ725" s="245"/>
      <c r="AK725" s="245"/>
      <c r="AL725" s="245"/>
      <c r="AM725" s="245"/>
      <c r="AN725" s="245"/>
      <c r="AO725" s="245"/>
      <c r="AP725" s="245"/>
      <c r="AQ725" s="245"/>
      <c r="AR725" s="245"/>
      <c r="AS725" s="245"/>
      <c r="AT725" s="245"/>
    </row>
    <row r="726" ht="12.75" customHeight="1">
      <c r="A726" s="245"/>
      <c r="B726" s="245"/>
      <c r="C726" s="245"/>
      <c r="D726" s="245"/>
      <c r="E726" s="245"/>
      <c r="F726" s="245"/>
      <c r="G726" s="245"/>
      <c r="H726" s="245"/>
      <c r="I726" s="245"/>
      <c r="J726" s="245"/>
      <c r="K726" s="245"/>
      <c r="L726" s="245"/>
      <c r="M726" s="245"/>
      <c r="N726" s="245"/>
      <c r="O726" s="245"/>
      <c r="P726" s="245"/>
      <c r="Q726" s="245"/>
      <c r="R726" s="245"/>
      <c r="S726" s="245"/>
      <c r="T726" s="245"/>
      <c r="U726" s="245"/>
      <c r="V726" s="245"/>
      <c r="W726" s="245"/>
      <c r="X726" s="245"/>
      <c r="Y726" s="245"/>
      <c r="Z726" s="245"/>
      <c r="AA726" s="245"/>
      <c r="AB726" s="245"/>
      <c r="AC726" s="245"/>
      <c r="AD726" s="245"/>
      <c r="AE726" s="245"/>
      <c r="AF726" s="245"/>
      <c r="AG726" s="245"/>
      <c r="AH726" s="245"/>
      <c r="AI726" s="245"/>
      <c r="AJ726" s="245"/>
      <c r="AK726" s="245"/>
      <c r="AL726" s="245"/>
      <c r="AM726" s="245"/>
      <c r="AN726" s="245"/>
      <c r="AO726" s="245"/>
      <c r="AP726" s="245"/>
      <c r="AQ726" s="245"/>
      <c r="AR726" s="245"/>
      <c r="AS726" s="245"/>
      <c r="AT726" s="245"/>
    </row>
    <row r="727" ht="12.75" customHeight="1">
      <c r="A727" s="245"/>
      <c r="B727" s="245"/>
      <c r="C727" s="245"/>
      <c r="D727" s="245"/>
      <c r="E727" s="245"/>
      <c r="F727" s="245"/>
      <c r="G727" s="245"/>
      <c r="H727" s="245"/>
      <c r="I727" s="245"/>
      <c r="J727" s="245"/>
      <c r="K727" s="245"/>
      <c r="L727" s="245"/>
      <c r="M727" s="245"/>
      <c r="N727" s="245"/>
      <c r="O727" s="245"/>
      <c r="P727" s="245"/>
      <c r="Q727" s="245"/>
      <c r="R727" s="245"/>
      <c r="S727" s="245"/>
      <c r="T727" s="245"/>
      <c r="U727" s="245"/>
      <c r="V727" s="245"/>
      <c r="W727" s="245"/>
      <c r="X727" s="245"/>
      <c r="Y727" s="245"/>
      <c r="Z727" s="245"/>
      <c r="AA727" s="245"/>
      <c r="AB727" s="245"/>
      <c r="AC727" s="245"/>
      <c r="AD727" s="245"/>
      <c r="AE727" s="245"/>
      <c r="AF727" s="245"/>
      <c r="AG727" s="245"/>
      <c r="AH727" s="245"/>
      <c r="AI727" s="245"/>
      <c r="AJ727" s="245"/>
      <c r="AK727" s="245"/>
      <c r="AL727" s="245"/>
      <c r="AM727" s="245"/>
      <c r="AN727" s="245"/>
      <c r="AO727" s="245"/>
      <c r="AP727" s="245"/>
      <c r="AQ727" s="245"/>
      <c r="AR727" s="245"/>
      <c r="AS727" s="245"/>
      <c r="AT727" s="245"/>
    </row>
    <row r="728" ht="12.75" customHeight="1">
      <c r="A728" s="245"/>
      <c r="B728" s="245"/>
      <c r="C728" s="245"/>
      <c r="D728" s="245"/>
      <c r="E728" s="245"/>
      <c r="F728" s="245"/>
      <c r="G728" s="245"/>
      <c r="H728" s="245"/>
      <c r="I728" s="245"/>
      <c r="J728" s="245"/>
      <c r="K728" s="245"/>
      <c r="L728" s="245"/>
      <c r="M728" s="245"/>
      <c r="N728" s="245"/>
      <c r="O728" s="245"/>
      <c r="P728" s="245"/>
      <c r="Q728" s="245"/>
      <c r="R728" s="245"/>
      <c r="S728" s="245"/>
      <c r="T728" s="245"/>
      <c r="U728" s="245"/>
      <c r="V728" s="245"/>
      <c r="W728" s="245"/>
      <c r="X728" s="245"/>
      <c r="Y728" s="245"/>
      <c r="Z728" s="245"/>
      <c r="AA728" s="245"/>
      <c r="AB728" s="245"/>
      <c r="AC728" s="245"/>
      <c r="AD728" s="245"/>
      <c r="AE728" s="245"/>
      <c r="AF728" s="245"/>
      <c r="AG728" s="245"/>
      <c r="AH728" s="245"/>
      <c r="AI728" s="245"/>
      <c r="AJ728" s="245"/>
      <c r="AK728" s="245"/>
      <c r="AL728" s="245"/>
      <c r="AM728" s="245"/>
      <c r="AN728" s="245"/>
      <c r="AO728" s="245"/>
      <c r="AP728" s="245"/>
      <c r="AQ728" s="245"/>
      <c r="AR728" s="245"/>
      <c r="AS728" s="245"/>
      <c r="AT728" s="245"/>
    </row>
    <row r="729" ht="12.75" customHeight="1">
      <c r="A729" s="245"/>
      <c r="B729" s="245"/>
      <c r="C729" s="245"/>
      <c r="D729" s="245"/>
      <c r="E729" s="245"/>
      <c r="F729" s="245"/>
      <c r="G729" s="245"/>
      <c r="H729" s="245"/>
      <c r="I729" s="245"/>
      <c r="J729" s="245"/>
      <c r="K729" s="245"/>
      <c r="L729" s="245"/>
      <c r="M729" s="245"/>
      <c r="N729" s="245"/>
      <c r="O729" s="245"/>
      <c r="P729" s="245"/>
      <c r="Q729" s="245"/>
      <c r="R729" s="245"/>
      <c r="S729" s="245"/>
      <c r="T729" s="245"/>
      <c r="U729" s="245"/>
      <c r="V729" s="245"/>
      <c r="W729" s="245"/>
      <c r="X729" s="245"/>
      <c r="Y729" s="245"/>
      <c r="Z729" s="245"/>
      <c r="AA729" s="245"/>
      <c r="AB729" s="245"/>
      <c r="AC729" s="245"/>
      <c r="AD729" s="245"/>
      <c r="AE729" s="245"/>
      <c r="AF729" s="245"/>
      <c r="AG729" s="245"/>
      <c r="AH729" s="245"/>
      <c r="AI729" s="245"/>
      <c r="AJ729" s="245"/>
      <c r="AK729" s="245"/>
      <c r="AL729" s="245"/>
      <c r="AM729" s="245"/>
      <c r="AN729" s="245"/>
      <c r="AO729" s="245"/>
      <c r="AP729" s="245"/>
      <c r="AQ729" s="245"/>
      <c r="AR729" s="245"/>
      <c r="AS729" s="245"/>
      <c r="AT729" s="245"/>
    </row>
    <row r="730" ht="12.75" customHeight="1">
      <c r="A730" s="245"/>
      <c r="B730" s="245"/>
      <c r="C730" s="245"/>
      <c r="D730" s="245"/>
      <c r="E730" s="245"/>
      <c r="F730" s="245"/>
      <c r="G730" s="245"/>
      <c r="H730" s="245"/>
      <c r="I730" s="245"/>
      <c r="J730" s="245"/>
      <c r="K730" s="245"/>
      <c r="L730" s="245"/>
      <c r="M730" s="245"/>
      <c r="N730" s="245"/>
      <c r="O730" s="245"/>
      <c r="P730" s="245"/>
      <c r="Q730" s="245"/>
      <c r="R730" s="245"/>
      <c r="S730" s="245"/>
      <c r="T730" s="245"/>
      <c r="U730" s="245"/>
      <c r="V730" s="245"/>
      <c r="W730" s="245"/>
      <c r="X730" s="245"/>
      <c r="Y730" s="245"/>
      <c r="Z730" s="245"/>
      <c r="AA730" s="245"/>
      <c r="AB730" s="245"/>
      <c r="AC730" s="245"/>
      <c r="AD730" s="245"/>
      <c r="AE730" s="245"/>
      <c r="AF730" s="245"/>
      <c r="AG730" s="245"/>
      <c r="AH730" s="245"/>
      <c r="AI730" s="245"/>
      <c r="AJ730" s="245"/>
      <c r="AK730" s="245"/>
      <c r="AL730" s="245"/>
      <c r="AM730" s="245"/>
      <c r="AN730" s="245"/>
      <c r="AO730" s="245"/>
      <c r="AP730" s="245"/>
      <c r="AQ730" s="245"/>
      <c r="AR730" s="245"/>
      <c r="AS730" s="245"/>
      <c r="AT730" s="245"/>
    </row>
    <row r="731" ht="12.75" customHeight="1">
      <c r="A731" s="245"/>
      <c r="B731" s="245"/>
      <c r="C731" s="245"/>
      <c r="D731" s="245"/>
      <c r="E731" s="245"/>
      <c r="F731" s="245"/>
      <c r="G731" s="245"/>
      <c r="H731" s="245"/>
      <c r="I731" s="245"/>
      <c r="J731" s="245"/>
      <c r="K731" s="245"/>
      <c r="L731" s="245"/>
      <c r="M731" s="245"/>
      <c r="N731" s="245"/>
      <c r="O731" s="245"/>
      <c r="P731" s="245"/>
      <c r="Q731" s="245"/>
      <c r="R731" s="245"/>
      <c r="S731" s="245"/>
      <c r="T731" s="245"/>
      <c r="U731" s="245"/>
      <c r="V731" s="245"/>
      <c r="W731" s="245"/>
      <c r="X731" s="245"/>
      <c r="Y731" s="245"/>
      <c r="Z731" s="245"/>
      <c r="AA731" s="245"/>
      <c r="AB731" s="245"/>
      <c r="AC731" s="245"/>
      <c r="AD731" s="245"/>
      <c r="AE731" s="245"/>
      <c r="AF731" s="245"/>
      <c r="AG731" s="245"/>
      <c r="AH731" s="245"/>
      <c r="AI731" s="245"/>
      <c r="AJ731" s="245"/>
      <c r="AK731" s="245"/>
      <c r="AL731" s="245"/>
      <c r="AM731" s="245"/>
      <c r="AN731" s="245"/>
      <c r="AO731" s="245"/>
      <c r="AP731" s="245"/>
      <c r="AQ731" s="245"/>
      <c r="AR731" s="245"/>
      <c r="AS731" s="245"/>
      <c r="AT731" s="245"/>
    </row>
    <row r="732" ht="12.75" customHeight="1">
      <c r="A732" s="245"/>
      <c r="B732" s="245"/>
      <c r="C732" s="245"/>
      <c r="D732" s="245"/>
      <c r="E732" s="245"/>
      <c r="F732" s="245"/>
      <c r="G732" s="245"/>
      <c r="H732" s="245"/>
      <c r="I732" s="245"/>
      <c r="J732" s="245"/>
      <c r="K732" s="245"/>
      <c r="L732" s="245"/>
      <c r="M732" s="245"/>
      <c r="N732" s="245"/>
      <c r="O732" s="245"/>
      <c r="P732" s="245"/>
      <c r="Q732" s="245"/>
      <c r="R732" s="245"/>
      <c r="S732" s="245"/>
      <c r="T732" s="245"/>
      <c r="U732" s="245"/>
      <c r="V732" s="245"/>
      <c r="W732" s="245"/>
      <c r="X732" s="245"/>
      <c r="Y732" s="245"/>
      <c r="Z732" s="245"/>
      <c r="AA732" s="245"/>
      <c r="AB732" s="245"/>
      <c r="AC732" s="245"/>
      <c r="AD732" s="245"/>
      <c r="AE732" s="245"/>
      <c r="AF732" s="245"/>
      <c r="AG732" s="245"/>
      <c r="AH732" s="245"/>
      <c r="AI732" s="245"/>
      <c r="AJ732" s="245"/>
      <c r="AK732" s="245"/>
      <c r="AL732" s="245"/>
      <c r="AM732" s="245"/>
      <c r="AN732" s="245"/>
      <c r="AO732" s="245"/>
      <c r="AP732" s="245"/>
      <c r="AQ732" s="245"/>
      <c r="AR732" s="245"/>
      <c r="AS732" s="245"/>
      <c r="AT732" s="245"/>
    </row>
    <row r="733" ht="12.75" customHeight="1">
      <c r="A733" s="245"/>
      <c r="B733" s="245"/>
      <c r="C733" s="245"/>
      <c r="D733" s="245"/>
      <c r="E733" s="245"/>
      <c r="F733" s="245"/>
      <c r="G733" s="245"/>
      <c r="H733" s="245"/>
      <c r="I733" s="245"/>
      <c r="J733" s="245"/>
      <c r="K733" s="245"/>
      <c r="L733" s="245"/>
      <c r="M733" s="245"/>
      <c r="N733" s="245"/>
      <c r="O733" s="245"/>
      <c r="P733" s="245"/>
      <c r="Q733" s="245"/>
      <c r="R733" s="245"/>
      <c r="S733" s="245"/>
      <c r="T733" s="245"/>
      <c r="U733" s="245"/>
      <c r="V733" s="245"/>
      <c r="W733" s="245"/>
      <c r="X733" s="245"/>
      <c r="Y733" s="245"/>
      <c r="Z733" s="245"/>
      <c r="AA733" s="245"/>
      <c r="AB733" s="245"/>
      <c r="AC733" s="245"/>
      <c r="AD733" s="245"/>
      <c r="AE733" s="245"/>
      <c r="AF733" s="245"/>
      <c r="AG733" s="245"/>
      <c r="AH733" s="245"/>
      <c r="AI733" s="245"/>
      <c r="AJ733" s="245"/>
      <c r="AK733" s="245"/>
      <c r="AL733" s="245"/>
      <c r="AM733" s="245"/>
      <c r="AN733" s="245"/>
      <c r="AO733" s="245"/>
      <c r="AP733" s="245"/>
      <c r="AQ733" s="245"/>
      <c r="AR733" s="245"/>
      <c r="AS733" s="245"/>
      <c r="AT733" s="245"/>
    </row>
    <row r="734" ht="12.75" customHeight="1">
      <c r="A734" s="245"/>
      <c r="B734" s="245"/>
      <c r="C734" s="245"/>
      <c r="D734" s="245"/>
      <c r="E734" s="245"/>
      <c r="F734" s="245"/>
      <c r="G734" s="245"/>
      <c r="H734" s="245"/>
      <c r="I734" s="245"/>
      <c r="J734" s="245"/>
      <c r="K734" s="245"/>
      <c r="L734" s="245"/>
      <c r="M734" s="245"/>
      <c r="N734" s="245"/>
      <c r="O734" s="245"/>
      <c r="P734" s="245"/>
      <c r="Q734" s="245"/>
      <c r="R734" s="245"/>
      <c r="S734" s="245"/>
      <c r="T734" s="245"/>
      <c r="U734" s="245"/>
      <c r="V734" s="245"/>
      <c r="W734" s="245"/>
      <c r="X734" s="245"/>
      <c r="Y734" s="245"/>
      <c r="Z734" s="245"/>
      <c r="AA734" s="245"/>
      <c r="AB734" s="245"/>
      <c r="AC734" s="245"/>
      <c r="AD734" s="245"/>
      <c r="AE734" s="245"/>
      <c r="AF734" s="245"/>
      <c r="AG734" s="245"/>
      <c r="AH734" s="245"/>
      <c r="AI734" s="245"/>
      <c r="AJ734" s="245"/>
      <c r="AK734" s="245"/>
      <c r="AL734" s="245"/>
      <c r="AM734" s="245"/>
      <c r="AN734" s="245"/>
      <c r="AO734" s="245"/>
      <c r="AP734" s="245"/>
      <c r="AQ734" s="245"/>
      <c r="AR734" s="245"/>
      <c r="AS734" s="245"/>
      <c r="AT734" s="245"/>
    </row>
    <row r="735" ht="12.75" customHeight="1">
      <c r="A735" s="245"/>
      <c r="B735" s="245"/>
      <c r="C735" s="245"/>
      <c r="D735" s="245"/>
      <c r="E735" s="245"/>
      <c r="F735" s="245"/>
      <c r="G735" s="245"/>
      <c r="H735" s="245"/>
      <c r="I735" s="245"/>
      <c r="J735" s="245"/>
      <c r="K735" s="245"/>
      <c r="L735" s="245"/>
      <c r="M735" s="245"/>
      <c r="N735" s="245"/>
      <c r="O735" s="245"/>
      <c r="P735" s="245"/>
      <c r="Q735" s="245"/>
      <c r="R735" s="245"/>
      <c r="S735" s="245"/>
      <c r="T735" s="245"/>
      <c r="U735" s="245"/>
      <c r="V735" s="245"/>
      <c r="W735" s="245"/>
      <c r="X735" s="245"/>
      <c r="Y735" s="245"/>
      <c r="Z735" s="245"/>
      <c r="AA735" s="245"/>
      <c r="AB735" s="245"/>
      <c r="AC735" s="245"/>
      <c r="AD735" s="245"/>
      <c r="AE735" s="245"/>
      <c r="AF735" s="245"/>
      <c r="AG735" s="245"/>
      <c r="AH735" s="245"/>
      <c r="AI735" s="245"/>
      <c r="AJ735" s="245"/>
      <c r="AK735" s="245"/>
      <c r="AL735" s="245"/>
      <c r="AM735" s="245"/>
      <c r="AN735" s="245"/>
      <c r="AO735" s="245"/>
      <c r="AP735" s="245"/>
      <c r="AQ735" s="245"/>
      <c r="AR735" s="245"/>
      <c r="AS735" s="245"/>
      <c r="AT735" s="245"/>
    </row>
    <row r="736" ht="12.75" customHeight="1">
      <c r="A736" s="245"/>
      <c r="B736" s="245"/>
      <c r="C736" s="245"/>
      <c r="D736" s="245"/>
      <c r="E736" s="245"/>
      <c r="F736" s="245"/>
      <c r="G736" s="245"/>
      <c r="H736" s="245"/>
      <c r="I736" s="245"/>
      <c r="J736" s="245"/>
      <c r="K736" s="245"/>
      <c r="L736" s="245"/>
      <c r="M736" s="245"/>
      <c r="N736" s="245"/>
      <c r="O736" s="245"/>
      <c r="P736" s="245"/>
      <c r="Q736" s="245"/>
      <c r="R736" s="245"/>
      <c r="S736" s="245"/>
      <c r="T736" s="245"/>
      <c r="U736" s="245"/>
      <c r="V736" s="245"/>
      <c r="W736" s="245"/>
      <c r="X736" s="245"/>
      <c r="Y736" s="245"/>
      <c r="Z736" s="245"/>
      <c r="AA736" s="245"/>
      <c r="AB736" s="245"/>
      <c r="AC736" s="245"/>
      <c r="AD736" s="245"/>
      <c r="AE736" s="245"/>
      <c r="AF736" s="245"/>
      <c r="AG736" s="245"/>
      <c r="AH736" s="245"/>
      <c r="AI736" s="245"/>
      <c r="AJ736" s="245"/>
      <c r="AK736" s="245"/>
      <c r="AL736" s="245"/>
      <c r="AM736" s="245"/>
      <c r="AN736" s="245"/>
      <c r="AO736" s="245"/>
      <c r="AP736" s="245"/>
      <c r="AQ736" s="245"/>
      <c r="AR736" s="245"/>
      <c r="AS736" s="245"/>
      <c r="AT736" s="245"/>
    </row>
    <row r="737" ht="12.75" customHeight="1">
      <c r="A737" s="245"/>
      <c r="B737" s="245"/>
      <c r="C737" s="245"/>
      <c r="D737" s="245"/>
      <c r="E737" s="245"/>
      <c r="F737" s="245"/>
      <c r="G737" s="245"/>
      <c r="H737" s="245"/>
      <c r="I737" s="245"/>
      <c r="J737" s="245"/>
      <c r="K737" s="245"/>
      <c r="L737" s="245"/>
      <c r="M737" s="245"/>
      <c r="N737" s="245"/>
      <c r="O737" s="245"/>
      <c r="P737" s="245"/>
      <c r="Q737" s="245"/>
      <c r="R737" s="245"/>
      <c r="S737" s="245"/>
      <c r="T737" s="245"/>
      <c r="U737" s="245"/>
      <c r="V737" s="245"/>
      <c r="W737" s="245"/>
      <c r="X737" s="245"/>
      <c r="Y737" s="245"/>
      <c r="Z737" s="245"/>
      <c r="AA737" s="245"/>
      <c r="AB737" s="245"/>
      <c r="AC737" s="245"/>
      <c r="AD737" s="245"/>
      <c r="AE737" s="245"/>
      <c r="AF737" s="245"/>
      <c r="AG737" s="245"/>
      <c r="AH737" s="245"/>
      <c r="AI737" s="245"/>
      <c r="AJ737" s="245"/>
      <c r="AK737" s="245"/>
      <c r="AL737" s="245"/>
      <c r="AM737" s="245"/>
      <c r="AN737" s="245"/>
      <c r="AO737" s="245"/>
      <c r="AP737" s="245"/>
      <c r="AQ737" s="245"/>
      <c r="AR737" s="245"/>
      <c r="AS737" s="245"/>
      <c r="AT737" s="245"/>
    </row>
    <row r="738" ht="12.75" customHeight="1">
      <c r="A738" s="245"/>
      <c r="B738" s="245"/>
      <c r="C738" s="245"/>
      <c r="D738" s="245"/>
      <c r="E738" s="245"/>
      <c r="F738" s="245"/>
      <c r="G738" s="245"/>
      <c r="H738" s="245"/>
      <c r="I738" s="245"/>
      <c r="J738" s="245"/>
      <c r="K738" s="245"/>
      <c r="L738" s="245"/>
      <c r="M738" s="245"/>
      <c r="N738" s="245"/>
      <c r="O738" s="245"/>
      <c r="P738" s="245"/>
      <c r="Q738" s="245"/>
      <c r="R738" s="245"/>
      <c r="S738" s="245"/>
      <c r="T738" s="245"/>
      <c r="U738" s="245"/>
      <c r="V738" s="245"/>
      <c r="W738" s="245"/>
      <c r="X738" s="245"/>
      <c r="Y738" s="245"/>
      <c r="Z738" s="245"/>
      <c r="AA738" s="245"/>
      <c r="AB738" s="245"/>
      <c r="AC738" s="245"/>
      <c r="AD738" s="245"/>
      <c r="AE738" s="245"/>
      <c r="AF738" s="245"/>
      <c r="AG738" s="245"/>
      <c r="AH738" s="245"/>
      <c r="AI738" s="245"/>
      <c r="AJ738" s="245"/>
      <c r="AK738" s="245"/>
      <c r="AL738" s="245"/>
      <c r="AM738" s="245"/>
      <c r="AN738" s="245"/>
      <c r="AO738" s="245"/>
      <c r="AP738" s="245"/>
      <c r="AQ738" s="245"/>
      <c r="AR738" s="245"/>
      <c r="AS738" s="245"/>
      <c r="AT738" s="245"/>
    </row>
    <row r="739" ht="12.75" customHeight="1">
      <c r="A739" s="245"/>
      <c r="B739" s="245"/>
      <c r="C739" s="245"/>
      <c r="D739" s="245"/>
      <c r="E739" s="245"/>
      <c r="F739" s="245"/>
      <c r="G739" s="245"/>
      <c r="H739" s="245"/>
      <c r="I739" s="245"/>
      <c r="J739" s="245"/>
      <c r="K739" s="245"/>
      <c r="L739" s="245"/>
      <c r="M739" s="245"/>
      <c r="N739" s="245"/>
      <c r="O739" s="245"/>
      <c r="P739" s="245"/>
      <c r="Q739" s="245"/>
      <c r="R739" s="245"/>
      <c r="S739" s="245"/>
      <c r="T739" s="245"/>
      <c r="U739" s="245"/>
      <c r="V739" s="245"/>
      <c r="W739" s="245"/>
      <c r="X739" s="245"/>
      <c r="Y739" s="245"/>
      <c r="Z739" s="245"/>
      <c r="AA739" s="245"/>
      <c r="AB739" s="245"/>
      <c r="AC739" s="245"/>
      <c r="AD739" s="245"/>
      <c r="AE739" s="245"/>
      <c r="AF739" s="245"/>
      <c r="AG739" s="245"/>
      <c r="AH739" s="245"/>
      <c r="AI739" s="245"/>
      <c r="AJ739" s="245"/>
      <c r="AK739" s="245"/>
      <c r="AL739" s="245"/>
      <c r="AM739" s="245"/>
      <c r="AN739" s="245"/>
      <c r="AO739" s="245"/>
      <c r="AP739" s="245"/>
      <c r="AQ739" s="245"/>
      <c r="AR739" s="245"/>
      <c r="AS739" s="245"/>
      <c r="AT739" s="245"/>
    </row>
    <row r="740" ht="12.75" customHeight="1">
      <c r="A740" s="245"/>
      <c r="B740" s="245"/>
      <c r="C740" s="245"/>
      <c r="D740" s="245"/>
      <c r="E740" s="245"/>
      <c r="F740" s="245"/>
      <c r="G740" s="245"/>
      <c r="H740" s="245"/>
      <c r="I740" s="245"/>
      <c r="J740" s="245"/>
      <c r="K740" s="245"/>
      <c r="L740" s="245"/>
      <c r="M740" s="245"/>
      <c r="N740" s="245"/>
      <c r="O740" s="245"/>
      <c r="P740" s="245"/>
      <c r="Q740" s="245"/>
      <c r="R740" s="245"/>
      <c r="S740" s="245"/>
      <c r="T740" s="245"/>
      <c r="U740" s="245"/>
      <c r="V740" s="245"/>
      <c r="W740" s="245"/>
      <c r="X740" s="245"/>
      <c r="Y740" s="245"/>
      <c r="Z740" s="245"/>
      <c r="AA740" s="245"/>
      <c r="AB740" s="245"/>
      <c r="AC740" s="245"/>
      <c r="AD740" s="245"/>
      <c r="AE740" s="245"/>
      <c r="AF740" s="245"/>
      <c r="AG740" s="245"/>
      <c r="AH740" s="245"/>
      <c r="AI740" s="245"/>
      <c r="AJ740" s="245"/>
      <c r="AK740" s="245"/>
      <c r="AL740" s="245"/>
      <c r="AM740" s="245"/>
      <c r="AN740" s="245"/>
      <c r="AO740" s="245"/>
      <c r="AP740" s="245"/>
      <c r="AQ740" s="245"/>
      <c r="AR740" s="245"/>
      <c r="AS740" s="245"/>
      <c r="AT740" s="245"/>
    </row>
    <row r="741" ht="12.75" customHeight="1">
      <c r="A741" s="245"/>
      <c r="B741" s="245"/>
      <c r="C741" s="245"/>
      <c r="D741" s="245"/>
      <c r="E741" s="245"/>
      <c r="F741" s="245"/>
      <c r="G741" s="245"/>
      <c r="H741" s="245"/>
      <c r="I741" s="245"/>
      <c r="J741" s="245"/>
      <c r="K741" s="245"/>
      <c r="L741" s="245"/>
      <c r="M741" s="245"/>
      <c r="N741" s="245"/>
      <c r="O741" s="245"/>
      <c r="P741" s="245"/>
      <c r="Q741" s="245"/>
      <c r="R741" s="245"/>
      <c r="S741" s="245"/>
      <c r="T741" s="245"/>
      <c r="U741" s="245"/>
      <c r="V741" s="245"/>
      <c r="W741" s="245"/>
      <c r="X741" s="245"/>
      <c r="Y741" s="245"/>
      <c r="Z741" s="245"/>
      <c r="AA741" s="245"/>
      <c r="AB741" s="245"/>
      <c r="AC741" s="245"/>
      <c r="AD741" s="245"/>
      <c r="AE741" s="245"/>
      <c r="AF741" s="245"/>
      <c r="AG741" s="245"/>
      <c r="AH741" s="245"/>
      <c r="AI741" s="245"/>
      <c r="AJ741" s="245"/>
      <c r="AK741" s="245"/>
      <c r="AL741" s="245"/>
      <c r="AM741" s="245"/>
      <c r="AN741" s="245"/>
      <c r="AO741" s="245"/>
      <c r="AP741" s="245"/>
      <c r="AQ741" s="245"/>
      <c r="AR741" s="245"/>
      <c r="AS741" s="245"/>
      <c r="AT741" s="245"/>
    </row>
    <row r="742" ht="12.75" customHeight="1">
      <c r="A742" s="245"/>
      <c r="B742" s="245"/>
      <c r="C742" s="245"/>
      <c r="D742" s="245"/>
      <c r="E742" s="245"/>
      <c r="F742" s="245"/>
      <c r="G742" s="245"/>
      <c r="H742" s="245"/>
      <c r="I742" s="245"/>
      <c r="J742" s="245"/>
      <c r="K742" s="245"/>
      <c r="L742" s="245"/>
      <c r="M742" s="245"/>
      <c r="N742" s="245"/>
      <c r="O742" s="245"/>
      <c r="P742" s="245"/>
      <c r="Q742" s="245"/>
      <c r="R742" s="245"/>
      <c r="S742" s="245"/>
      <c r="T742" s="245"/>
      <c r="U742" s="245"/>
      <c r="V742" s="245"/>
      <c r="W742" s="245"/>
      <c r="X742" s="245"/>
      <c r="Y742" s="245"/>
      <c r="Z742" s="245"/>
      <c r="AA742" s="245"/>
      <c r="AB742" s="245"/>
      <c r="AC742" s="245"/>
      <c r="AD742" s="245"/>
      <c r="AE742" s="245"/>
      <c r="AF742" s="245"/>
      <c r="AG742" s="245"/>
      <c r="AH742" s="245"/>
      <c r="AI742" s="245"/>
      <c r="AJ742" s="245"/>
      <c r="AK742" s="245"/>
      <c r="AL742" s="245"/>
      <c r="AM742" s="245"/>
      <c r="AN742" s="245"/>
      <c r="AO742" s="245"/>
      <c r="AP742" s="245"/>
      <c r="AQ742" s="245"/>
      <c r="AR742" s="245"/>
      <c r="AS742" s="245"/>
      <c r="AT742" s="245"/>
    </row>
    <row r="743" ht="12.75" customHeight="1">
      <c r="A743" s="245"/>
      <c r="B743" s="245"/>
      <c r="C743" s="245"/>
      <c r="D743" s="245"/>
      <c r="E743" s="245"/>
      <c r="F743" s="245"/>
      <c r="G743" s="245"/>
      <c r="H743" s="245"/>
      <c r="I743" s="245"/>
      <c r="J743" s="245"/>
      <c r="K743" s="245"/>
      <c r="L743" s="245"/>
      <c r="M743" s="245"/>
      <c r="N743" s="245"/>
      <c r="O743" s="245"/>
      <c r="P743" s="245"/>
      <c r="Q743" s="245"/>
      <c r="R743" s="245"/>
      <c r="S743" s="245"/>
      <c r="T743" s="245"/>
      <c r="U743" s="245"/>
      <c r="V743" s="245"/>
      <c r="W743" s="245"/>
      <c r="X743" s="245"/>
      <c r="Y743" s="245"/>
      <c r="Z743" s="245"/>
      <c r="AA743" s="245"/>
      <c r="AB743" s="245"/>
      <c r="AC743" s="245"/>
      <c r="AD743" s="245"/>
      <c r="AE743" s="245"/>
      <c r="AF743" s="245"/>
      <c r="AG743" s="245"/>
      <c r="AH743" s="245"/>
      <c r="AI743" s="245"/>
      <c r="AJ743" s="245"/>
      <c r="AK743" s="245"/>
      <c r="AL743" s="245"/>
      <c r="AM743" s="245"/>
      <c r="AN743" s="245"/>
      <c r="AO743" s="245"/>
      <c r="AP743" s="245"/>
      <c r="AQ743" s="245"/>
      <c r="AR743" s="245"/>
      <c r="AS743" s="245"/>
      <c r="AT743" s="245"/>
    </row>
    <row r="744" ht="12.75" customHeight="1">
      <c r="A744" s="245"/>
      <c r="B744" s="245"/>
      <c r="C744" s="245"/>
      <c r="D744" s="245"/>
      <c r="E744" s="245"/>
      <c r="F744" s="245"/>
      <c r="G744" s="245"/>
      <c r="H744" s="245"/>
      <c r="I744" s="245"/>
      <c r="J744" s="245"/>
      <c r="K744" s="245"/>
      <c r="L744" s="245"/>
      <c r="M744" s="245"/>
      <c r="N744" s="245"/>
      <c r="O744" s="245"/>
      <c r="P744" s="245"/>
      <c r="Q744" s="245"/>
      <c r="R744" s="245"/>
      <c r="S744" s="245"/>
      <c r="T744" s="245"/>
      <c r="U744" s="245"/>
      <c r="V744" s="245"/>
      <c r="W744" s="245"/>
      <c r="X744" s="245"/>
      <c r="Y744" s="245"/>
      <c r="Z744" s="245"/>
      <c r="AA744" s="245"/>
      <c r="AB744" s="245"/>
      <c r="AC744" s="245"/>
      <c r="AD744" s="245"/>
      <c r="AE744" s="245"/>
      <c r="AF744" s="245"/>
      <c r="AG744" s="245"/>
      <c r="AH744" s="245"/>
      <c r="AI744" s="245"/>
      <c r="AJ744" s="245"/>
      <c r="AK744" s="245"/>
      <c r="AL744" s="245"/>
      <c r="AM744" s="245"/>
      <c r="AN744" s="245"/>
      <c r="AO744" s="245"/>
      <c r="AP744" s="245"/>
      <c r="AQ744" s="245"/>
      <c r="AR744" s="245"/>
      <c r="AS744" s="245"/>
      <c r="AT744" s="245"/>
    </row>
    <row r="745" ht="12.75" customHeight="1">
      <c r="A745" s="245"/>
      <c r="B745" s="245"/>
      <c r="C745" s="245"/>
      <c r="D745" s="245"/>
      <c r="E745" s="245"/>
      <c r="F745" s="245"/>
      <c r="G745" s="245"/>
      <c r="H745" s="245"/>
      <c r="I745" s="245"/>
      <c r="J745" s="245"/>
      <c r="K745" s="245"/>
      <c r="L745" s="245"/>
      <c r="M745" s="245"/>
      <c r="N745" s="245"/>
      <c r="O745" s="245"/>
      <c r="P745" s="245"/>
      <c r="Q745" s="245"/>
      <c r="R745" s="245"/>
      <c r="S745" s="245"/>
      <c r="T745" s="245"/>
      <c r="U745" s="245"/>
      <c r="V745" s="245"/>
      <c r="W745" s="245"/>
      <c r="X745" s="245"/>
      <c r="Y745" s="245"/>
      <c r="Z745" s="245"/>
      <c r="AA745" s="245"/>
      <c r="AB745" s="245"/>
      <c r="AC745" s="245"/>
      <c r="AD745" s="245"/>
      <c r="AE745" s="245"/>
      <c r="AF745" s="245"/>
      <c r="AG745" s="245"/>
      <c r="AH745" s="245"/>
      <c r="AI745" s="245"/>
      <c r="AJ745" s="245"/>
      <c r="AK745" s="245"/>
      <c r="AL745" s="245"/>
      <c r="AM745" s="245"/>
      <c r="AN745" s="245"/>
      <c r="AO745" s="245"/>
      <c r="AP745" s="245"/>
      <c r="AQ745" s="245"/>
      <c r="AR745" s="245"/>
      <c r="AS745" s="245"/>
      <c r="AT745" s="245"/>
    </row>
    <row r="746" ht="12.75" customHeight="1">
      <c r="A746" s="245"/>
      <c r="B746" s="245"/>
      <c r="C746" s="245"/>
      <c r="D746" s="245"/>
      <c r="E746" s="245"/>
      <c r="F746" s="245"/>
      <c r="G746" s="245"/>
      <c r="H746" s="245"/>
      <c r="I746" s="245"/>
      <c r="J746" s="245"/>
      <c r="K746" s="245"/>
      <c r="L746" s="245"/>
      <c r="M746" s="245"/>
      <c r="N746" s="245"/>
      <c r="O746" s="245"/>
      <c r="P746" s="245"/>
      <c r="Q746" s="245"/>
      <c r="R746" s="245"/>
      <c r="S746" s="245"/>
      <c r="T746" s="245"/>
      <c r="U746" s="245"/>
      <c r="V746" s="245"/>
      <c r="W746" s="245"/>
      <c r="X746" s="245"/>
      <c r="Y746" s="245"/>
      <c r="Z746" s="245"/>
      <c r="AA746" s="245"/>
      <c r="AB746" s="245"/>
      <c r="AC746" s="245"/>
      <c r="AD746" s="245"/>
      <c r="AE746" s="245"/>
      <c r="AF746" s="245"/>
      <c r="AG746" s="245"/>
      <c r="AH746" s="245"/>
      <c r="AI746" s="245"/>
      <c r="AJ746" s="245"/>
      <c r="AK746" s="245"/>
      <c r="AL746" s="245"/>
      <c r="AM746" s="245"/>
      <c r="AN746" s="245"/>
      <c r="AO746" s="245"/>
      <c r="AP746" s="245"/>
      <c r="AQ746" s="245"/>
      <c r="AR746" s="245"/>
      <c r="AS746" s="245"/>
      <c r="AT746" s="245"/>
    </row>
    <row r="747" ht="12.75" customHeight="1">
      <c r="A747" s="245"/>
      <c r="B747" s="245"/>
      <c r="C747" s="245"/>
      <c r="D747" s="245"/>
      <c r="E747" s="245"/>
      <c r="F747" s="245"/>
      <c r="G747" s="245"/>
      <c r="H747" s="245"/>
      <c r="I747" s="245"/>
      <c r="J747" s="245"/>
      <c r="K747" s="245"/>
      <c r="L747" s="245"/>
      <c r="M747" s="245"/>
      <c r="N747" s="245"/>
      <c r="O747" s="245"/>
      <c r="P747" s="245"/>
      <c r="Q747" s="245"/>
      <c r="R747" s="245"/>
      <c r="S747" s="245"/>
      <c r="T747" s="245"/>
      <c r="U747" s="245"/>
      <c r="V747" s="245"/>
      <c r="W747" s="245"/>
      <c r="X747" s="245"/>
      <c r="Y747" s="245"/>
      <c r="Z747" s="245"/>
      <c r="AA747" s="245"/>
      <c r="AB747" s="245"/>
      <c r="AC747" s="245"/>
      <c r="AD747" s="245"/>
      <c r="AE747" s="245"/>
      <c r="AF747" s="245"/>
      <c r="AG747" s="245"/>
      <c r="AH747" s="245"/>
      <c r="AI747" s="245"/>
      <c r="AJ747" s="245"/>
      <c r="AK747" s="245"/>
      <c r="AL747" s="245"/>
      <c r="AM747" s="245"/>
      <c r="AN747" s="245"/>
      <c r="AO747" s="245"/>
      <c r="AP747" s="245"/>
      <c r="AQ747" s="245"/>
      <c r="AR747" s="245"/>
      <c r="AS747" s="245"/>
      <c r="AT747" s="245"/>
    </row>
    <row r="748" ht="12.75" customHeight="1">
      <c r="A748" s="245"/>
      <c r="B748" s="245"/>
      <c r="C748" s="245"/>
      <c r="D748" s="245"/>
      <c r="E748" s="245"/>
      <c r="F748" s="245"/>
      <c r="G748" s="245"/>
      <c r="H748" s="245"/>
      <c r="I748" s="245"/>
      <c r="J748" s="245"/>
      <c r="K748" s="245"/>
      <c r="L748" s="245"/>
      <c r="M748" s="245"/>
      <c r="N748" s="245"/>
      <c r="O748" s="245"/>
      <c r="P748" s="245"/>
      <c r="Q748" s="245"/>
      <c r="R748" s="245"/>
      <c r="S748" s="245"/>
      <c r="T748" s="245"/>
      <c r="U748" s="245"/>
      <c r="V748" s="245"/>
      <c r="W748" s="245"/>
      <c r="X748" s="245"/>
      <c r="Y748" s="245"/>
      <c r="Z748" s="245"/>
      <c r="AA748" s="245"/>
      <c r="AB748" s="245"/>
      <c r="AC748" s="245"/>
      <c r="AD748" s="245"/>
      <c r="AE748" s="245"/>
      <c r="AF748" s="245"/>
      <c r="AG748" s="245"/>
      <c r="AH748" s="245"/>
      <c r="AI748" s="245"/>
      <c r="AJ748" s="245"/>
      <c r="AK748" s="245"/>
      <c r="AL748" s="245"/>
      <c r="AM748" s="245"/>
      <c r="AN748" s="245"/>
      <c r="AO748" s="245"/>
      <c r="AP748" s="245"/>
      <c r="AQ748" s="245"/>
      <c r="AR748" s="245"/>
      <c r="AS748" s="245"/>
      <c r="AT748" s="245"/>
    </row>
    <row r="749" ht="12.75" customHeight="1">
      <c r="A749" s="245"/>
      <c r="B749" s="245"/>
      <c r="C749" s="245"/>
      <c r="D749" s="245"/>
      <c r="E749" s="245"/>
      <c r="F749" s="245"/>
      <c r="G749" s="245"/>
      <c r="H749" s="245"/>
      <c r="I749" s="245"/>
      <c r="J749" s="245"/>
      <c r="K749" s="245"/>
      <c r="L749" s="245"/>
      <c r="M749" s="245"/>
      <c r="N749" s="245"/>
      <c r="O749" s="245"/>
      <c r="P749" s="245"/>
      <c r="Q749" s="245"/>
      <c r="R749" s="245"/>
      <c r="S749" s="245"/>
      <c r="T749" s="245"/>
      <c r="U749" s="245"/>
      <c r="V749" s="245"/>
      <c r="W749" s="245"/>
      <c r="X749" s="245"/>
      <c r="Y749" s="245"/>
      <c r="Z749" s="245"/>
      <c r="AA749" s="245"/>
      <c r="AB749" s="245"/>
      <c r="AC749" s="245"/>
      <c r="AD749" s="245"/>
      <c r="AE749" s="245"/>
      <c r="AF749" s="245"/>
      <c r="AG749" s="245"/>
      <c r="AH749" s="245"/>
      <c r="AI749" s="245"/>
      <c r="AJ749" s="245"/>
      <c r="AK749" s="245"/>
      <c r="AL749" s="245"/>
      <c r="AM749" s="245"/>
      <c r="AN749" s="245"/>
      <c r="AO749" s="245"/>
      <c r="AP749" s="245"/>
      <c r="AQ749" s="245"/>
      <c r="AR749" s="245"/>
      <c r="AS749" s="245"/>
      <c r="AT749" s="245"/>
    </row>
    <row r="750" ht="12.75" customHeight="1">
      <c r="A750" s="245"/>
      <c r="B750" s="245"/>
      <c r="C750" s="245"/>
      <c r="D750" s="245"/>
      <c r="E750" s="245"/>
      <c r="F750" s="245"/>
      <c r="G750" s="245"/>
      <c r="H750" s="245"/>
      <c r="I750" s="245"/>
      <c r="J750" s="245"/>
      <c r="K750" s="245"/>
      <c r="L750" s="245"/>
      <c r="M750" s="245"/>
      <c r="N750" s="245"/>
      <c r="O750" s="245"/>
      <c r="P750" s="245"/>
      <c r="Q750" s="245"/>
      <c r="R750" s="245"/>
      <c r="S750" s="245"/>
      <c r="T750" s="245"/>
      <c r="U750" s="245"/>
      <c r="V750" s="245"/>
      <c r="W750" s="245"/>
      <c r="X750" s="245"/>
      <c r="Y750" s="245"/>
      <c r="Z750" s="245"/>
      <c r="AA750" s="245"/>
      <c r="AB750" s="245"/>
      <c r="AC750" s="245"/>
      <c r="AD750" s="245"/>
      <c r="AE750" s="245"/>
      <c r="AF750" s="245"/>
      <c r="AG750" s="245"/>
      <c r="AH750" s="245"/>
      <c r="AI750" s="245"/>
      <c r="AJ750" s="245"/>
      <c r="AK750" s="245"/>
      <c r="AL750" s="245"/>
      <c r="AM750" s="245"/>
      <c r="AN750" s="245"/>
      <c r="AO750" s="245"/>
      <c r="AP750" s="245"/>
      <c r="AQ750" s="245"/>
      <c r="AR750" s="245"/>
      <c r="AS750" s="245"/>
      <c r="AT750" s="245"/>
    </row>
    <row r="751" ht="12.75" customHeight="1">
      <c r="A751" s="245"/>
      <c r="B751" s="245"/>
      <c r="C751" s="245"/>
      <c r="D751" s="245"/>
      <c r="E751" s="245"/>
      <c r="F751" s="245"/>
      <c r="G751" s="245"/>
      <c r="H751" s="245"/>
      <c r="I751" s="245"/>
      <c r="J751" s="245"/>
      <c r="K751" s="245"/>
      <c r="L751" s="245"/>
      <c r="M751" s="245"/>
      <c r="N751" s="245"/>
      <c r="O751" s="245"/>
      <c r="P751" s="245"/>
      <c r="Q751" s="245"/>
      <c r="R751" s="245"/>
      <c r="S751" s="245"/>
      <c r="T751" s="245"/>
      <c r="U751" s="245"/>
      <c r="V751" s="245"/>
      <c r="W751" s="245"/>
      <c r="X751" s="245"/>
      <c r="Y751" s="245"/>
      <c r="Z751" s="245"/>
      <c r="AA751" s="245"/>
      <c r="AB751" s="245"/>
      <c r="AC751" s="245"/>
      <c r="AD751" s="245"/>
      <c r="AE751" s="245"/>
      <c r="AF751" s="245"/>
      <c r="AG751" s="245"/>
      <c r="AH751" s="245"/>
      <c r="AI751" s="245"/>
      <c r="AJ751" s="245"/>
      <c r="AK751" s="245"/>
      <c r="AL751" s="245"/>
      <c r="AM751" s="245"/>
      <c r="AN751" s="245"/>
      <c r="AO751" s="245"/>
      <c r="AP751" s="245"/>
      <c r="AQ751" s="245"/>
      <c r="AR751" s="245"/>
      <c r="AS751" s="245"/>
      <c r="AT751" s="245"/>
    </row>
    <row r="752" ht="12.75" customHeight="1">
      <c r="A752" s="245"/>
      <c r="B752" s="245"/>
      <c r="C752" s="245"/>
      <c r="D752" s="245"/>
      <c r="E752" s="245"/>
      <c r="F752" s="245"/>
      <c r="G752" s="245"/>
      <c r="H752" s="245"/>
      <c r="I752" s="245"/>
      <c r="J752" s="245"/>
      <c r="K752" s="245"/>
      <c r="L752" s="245"/>
      <c r="M752" s="245"/>
      <c r="N752" s="245"/>
      <c r="O752" s="245"/>
      <c r="P752" s="245"/>
      <c r="Q752" s="245"/>
      <c r="R752" s="245"/>
      <c r="S752" s="245"/>
      <c r="T752" s="245"/>
      <c r="U752" s="245"/>
      <c r="V752" s="245"/>
      <c r="W752" s="245"/>
      <c r="X752" s="245"/>
      <c r="Y752" s="245"/>
      <c r="Z752" s="245"/>
      <c r="AA752" s="245"/>
      <c r="AB752" s="245"/>
      <c r="AC752" s="245"/>
      <c r="AD752" s="245"/>
      <c r="AE752" s="245"/>
      <c r="AF752" s="245"/>
      <c r="AG752" s="245"/>
      <c r="AH752" s="245"/>
      <c r="AI752" s="245"/>
      <c r="AJ752" s="245"/>
      <c r="AK752" s="245"/>
      <c r="AL752" s="245"/>
      <c r="AM752" s="245"/>
      <c r="AN752" s="245"/>
      <c r="AO752" s="245"/>
      <c r="AP752" s="245"/>
      <c r="AQ752" s="245"/>
      <c r="AR752" s="245"/>
      <c r="AS752" s="245"/>
      <c r="AT752" s="245"/>
    </row>
    <row r="753" ht="12.75" customHeight="1">
      <c r="A753" s="245"/>
      <c r="B753" s="245"/>
      <c r="C753" s="245"/>
      <c r="D753" s="245"/>
      <c r="E753" s="245"/>
      <c r="F753" s="245"/>
      <c r="G753" s="245"/>
      <c r="H753" s="245"/>
      <c r="I753" s="245"/>
      <c r="J753" s="245"/>
      <c r="K753" s="245"/>
      <c r="L753" s="245"/>
      <c r="M753" s="245"/>
      <c r="N753" s="245"/>
      <c r="O753" s="245"/>
      <c r="P753" s="245"/>
      <c r="Q753" s="245"/>
      <c r="R753" s="245"/>
      <c r="S753" s="245"/>
      <c r="T753" s="245"/>
      <c r="U753" s="245"/>
      <c r="V753" s="245"/>
      <c r="W753" s="245"/>
      <c r="X753" s="245"/>
      <c r="Y753" s="245"/>
      <c r="Z753" s="245"/>
      <c r="AA753" s="245"/>
      <c r="AB753" s="245"/>
      <c r="AC753" s="245"/>
      <c r="AD753" s="245"/>
      <c r="AE753" s="245"/>
      <c r="AF753" s="245"/>
      <c r="AG753" s="245"/>
      <c r="AH753" s="245"/>
      <c r="AI753" s="245"/>
      <c r="AJ753" s="245"/>
      <c r="AK753" s="245"/>
      <c r="AL753" s="245"/>
      <c r="AM753" s="245"/>
      <c r="AN753" s="245"/>
      <c r="AO753" s="245"/>
      <c r="AP753" s="245"/>
      <c r="AQ753" s="245"/>
      <c r="AR753" s="245"/>
      <c r="AS753" s="245"/>
      <c r="AT753" s="245"/>
    </row>
    <row r="754" ht="12.75" customHeight="1">
      <c r="A754" s="245"/>
      <c r="B754" s="245"/>
      <c r="C754" s="245"/>
      <c r="D754" s="245"/>
      <c r="E754" s="245"/>
      <c r="F754" s="245"/>
      <c r="G754" s="245"/>
      <c r="H754" s="245"/>
      <c r="I754" s="245"/>
      <c r="J754" s="245"/>
      <c r="K754" s="245"/>
      <c r="L754" s="245"/>
      <c r="M754" s="245"/>
      <c r="N754" s="245"/>
      <c r="O754" s="245"/>
      <c r="P754" s="245"/>
      <c r="Q754" s="245"/>
      <c r="R754" s="245"/>
      <c r="S754" s="245"/>
      <c r="T754" s="245"/>
      <c r="U754" s="245"/>
      <c r="V754" s="245"/>
      <c r="W754" s="245"/>
      <c r="X754" s="245"/>
      <c r="Y754" s="245"/>
      <c r="Z754" s="245"/>
      <c r="AA754" s="245"/>
      <c r="AB754" s="245"/>
      <c r="AC754" s="245"/>
      <c r="AD754" s="245"/>
      <c r="AE754" s="245"/>
      <c r="AF754" s="245"/>
      <c r="AG754" s="245"/>
      <c r="AH754" s="245"/>
      <c r="AI754" s="245"/>
      <c r="AJ754" s="245"/>
      <c r="AK754" s="245"/>
      <c r="AL754" s="245"/>
      <c r="AM754" s="245"/>
      <c r="AN754" s="245"/>
      <c r="AO754" s="245"/>
      <c r="AP754" s="245"/>
      <c r="AQ754" s="245"/>
      <c r="AR754" s="245"/>
      <c r="AS754" s="245"/>
      <c r="AT754" s="245"/>
    </row>
    <row r="755" ht="12.75" customHeight="1">
      <c r="A755" s="245"/>
      <c r="B755" s="245"/>
      <c r="C755" s="245"/>
      <c r="D755" s="245"/>
      <c r="E755" s="245"/>
      <c r="F755" s="245"/>
      <c r="G755" s="245"/>
      <c r="H755" s="245"/>
      <c r="I755" s="245"/>
      <c r="J755" s="245"/>
      <c r="K755" s="245"/>
      <c r="L755" s="245"/>
      <c r="M755" s="245"/>
      <c r="N755" s="245"/>
      <c r="O755" s="245"/>
      <c r="P755" s="245"/>
      <c r="Q755" s="245"/>
      <c r="R755" s="245"/>
      <c r="S755" s="245"/>
      <c r="T755" s="245"/>
      <c r="U755" s="245"/>
      <c r="V755" s="245"/>
      <c r="W755" s="245"/>
      <c r="X755" s="245"/>
      <c r="Y755" s="245"/>
      <c r="Z755" s="245"/>
      <c r="AA755" s="245"/>
      <c r="AB755" s="245"/>
      <c r="AC755" s="245"/>
      <c r="AD755" s="245"/>
      <c r="AE755" s="245"/>
      <c r="AF755" s="245"/>
      <c r="AG755" s="245"/>
      <c r="AH755" s="245"/>
      <c r="AI755" s="245"/>
      <c r="AJ755" s="245"/>
      <c r="AK755" s="245"/>
      <c r="AL755" s="245"/>
      <c r="AM755" s="245"/>
      <c r="AN755" s="245"/>
      <c r="AO755" s="245"/>
      <c r="AP755" s="245"/>
      <c r="AQ755" s="245"/>
      <c r="AR755" s="245"/>
      <c r="AS755" s="245"/>
      <c r="AT755" s="245"/>
    </row>
    <row r="756" ht="12.75" customHeight="1">
      <c r="A756" s="245"/>
      <c r="B756" s="245"/>
      <c r="C756" s="245"/>
      <c r="D756" s="245"/>
      <c r="E756" s="245"/>
      <c r="F756" s="245"/>
      <c r="G756" s="245"/>
      <c r="H756" s="245"/>
      <c r="I756" s="245"/>
      <c r="J756" s="245"/>
      <c r="K756" s="245"/>
      <c r="L756" s="245"/>
      <c r="M756" s="245"/>
      <c r="N756" s="245"/>
      <c r="O756" s="245"/>
      <c r="P756" s="245"/>
      <c r="Q756" s="245"/>
      <c r="R756" s="245"/>
      <c r="S756" s="245"/>
      <c r="T756" s="245"/>
      <c r="U756" s="245"/>
      <c r="V756" s="245"/>
      <c r="W756" s="245"/>
      <c r="X756" s="245"/>
      <c r="Y756" s="245"/>
      <c r="Z756" s="245"/>
      <c r="AA756" s="245"/>
      <c r="AB756" s="245"/>
      <c r="AC756" s="245"/>
      <c r="AD756" s="245"/>
      <c r="AE756" s="245"/>
      <c r="AF756" s="245"/>
      <c r="AG756" s="245"/>
      <c r="AH756" s="245"/>
      <c r="AI756" s="245"/>
      <c r="AJ756" s="245"/>
      <c r="AK756" s="245"/>
      <c r="AL756" s="245"/>
      <c r="AM756" s="245"/>
      <c r="AN756" s="245"/>
      <c r="AO756" s="245"/>
      <c r="AP756" s="245"/>
      <c r="AQ756" s="245"/>
      <c r="AR756" s="245"/>
      <c r="AS756" s="245"/>
      <c r="AT756" s="245"/>
    </row>
    <row r="757" ht="12.75" customHeight="1">
      <c r="A757" s="245"/>
      <c r="B757" s="245"/>
      <c r="C757" s="245"/>
      <c r="D757" s="245"/>
      <c r="E757" s="245"/>
      <c r="F757" s="245"/>
      <c r="G757" s="245"/>
      <c r="H757" s="245"/>
      <c r="I757" s="245"/>
      <c r="J757" s="245"/>
      <c r="K757" s="245"/>
      <c r="L757" s="245"/>
      <c r="M757" s="245"/>
      <c r="N757" s="245"/>
      <c r="O757" s="245"/>
      <c r="P757" s="245"/>
      <c r="Q757" s="245"/>
      <c r="R757" s="245"/>
      <c r="S757" s="245"/>
      <c r="T757" s="245"/>
      <c r="U757" s="245"/>
      <c r="V757" s="245"/>
      <c r="W757" s="245"/>
      <c r="X757" s="245"/>
      <c r="Y757" s="245"/>
      <c r="Z757" s="245"/>
      <c r="AA757" s="245"/>
      <c r="AB757" s="245"/>
      <c r="AC757" s="245"/>
      <c r="AD757" s="245"/>
      <c r="AE757" s="245"/>
      <c r="AF757" s="245"/>
      <c r="AG757" s="245"/>
      <c r="AH757" s="245"/>
      <c r="AI757" s="245"/>
      <c r="AJ757" s="245"/>
      <c r="AK757" s="245"/>
      <c r="AL757" s="245"/>
      <c r="AM757" s="245"/>
      <c r="AN757" s="245"/>
      <c r="AO757" s="245"/>
      <c r="AP757" s="245"/>
      <c r="AQ757" s="245"/>
      <c r="AR757" s="245"/>
      <c r="AS757" s="245"/>
      <c r="AT757" s="245"/>
    </row>
    <row r="758" ht="12.75" customHeight="1">
      <c r="A758" s="245"/>
      <c r="B758" s="245"/>
      <c r="C758" s="245"/>
      <c r="D758" s="245"/>
      <c r="E758" s="245"/>
      <c r="F758" s="245"/>
      <c r="G758" s="245"/>
      <c r="H758" s="245"/>
      <c r="I758" s="245"/>
      <c r="J758" s="245"/>
      <c r="K758" s="245"/>
      <c r="L758" s="245"/>
      <c r="M758" s="245"/>
      <c r="N758" s="245"/>
      <c r="O758" s="245"/>
      <c r="P758" s="245"/>
      <c r="Q758" s="245"/>
      <c r="R758" s="245"/>
      <c r="S758" s="245"/>
      <c r="T758" s="245"/>
      <c r="U758" s="245"/>
      <c r="V758" s="245"/>
      <c r="W758" s="245"/>
      <c r="X758" s="245"/>
      <c r="Y758" s="245"/>
      <c r="Z758" s="245"/>
      <c r="AA758" s="245"/>
      <c r="AB758" s="245"/>
      <c r="AC758" s="245"/>
      <c r="AD758" s="245"/>
      <c r="AE758" s="245"/>
      <c r="AF758" s="245"/>
      <c r="AG758" s="245"/>
      <c r="AH758" s="245"/>
      <c r="AI758" s="245"/>
      <c r="AJ758" s="245"/>
      <c r="AK758" s="245"/>
      <c r="AL758" s="245"/>
      <c r="AM758" s="245"/>
      <c r="AN758" s="245"/>
      <c r="AO758" s="245"/>
      <c r="AP758" s="245"/>
      <c r="AQ758" s="245"/>
      <c r="AR758" s="245"/>
      <c r="AS758" s="245"/>
      <c r="AT758" s="245"/>
    </row>
    <row r="759" ht="12.75" customHeight="1">
      <c r="A759" s="245"/>
      <c r="B759" s="245"/>
      <c r="C759" s="245"/>
      <c r="D759" s="245"/>
      <c r="E759" s="245"/>
      <c r="F759" s="245"/>
      <c r="G759" s="245"/>
      <c r="H759" s="245"/>
      <c r="I759" s="245"/>
      <c r="J759" s="245"/>
      <c r="K759" s="245"/>
      <c r="L759" s="245"/>
      <c r="M759" s="245"/>
      <c r="N759" s="245"/>
      <c r="O759" s="245"/>
      <c r="P759" s="245"/>
      <c r="Q759" s="245"/>
      <c r="R759" s="245"/>
      <c r="S759" s="245"/>
      <c r="T759" s="245"/>
      <c r="U759" s="245"/>
      <c r="V759" s="245"/>
      <c r="W759" s="245"/>
      <c r="X759" s="245"/>
      <c r="Y759" s="245"/>
      <c r="Z759" s="245"/>
      <c r="AA759" s="245"/>
      <c r="AB759" s="245"/>
      <c r="AC759" s="245"/>
      <c r="AD759" s="245"/>
      <c r="AE759" s="245"/>
      <c r="AF759" s="245"/>
      <c r="AG759" s="245"/>
      <c r="AH759" s="245"/>
      <c r="AI759" s="245"/>
      <c r="AJ759" s="245"/>
      <c r="AK759" s="245"/>
      <c r="AL759" s="245"/>
      <c r="AM759" s="245"/>
      <c r="AN759" s="245"/>
      <c r="AO759" s="245"/>
      <c r="AP759" s="245"/>
      <c r="AQ759" s="245"/>
      <c r="AR759" s="245"/>
      <c r="AS759" s="245"/>
      <c r="AT759" s="245"/>
    </row>
    <row r="760" ht="12.75" customHeight="1">
      <c r="A760" s="245"/>
      <c r="B760" s="245"/>
      <c r="C760" s="245"/>
      <c r="D760" s="245"/>
      <c r="E760" s="245"/>
      <c r="F760" s="245"/>
      <c r="G760" s="245"/>
      <c r="H760" s="245"/>
      <c r="I760" s="245"/>
      <c r="J760" s="245"/>
      <c r="K760" s="245"/>
      <c r="L760" s="245"/>
      <c r="M760" s="245"/>
      <c r="N760" s="245"/>
      <c r="O760" s="245"/>
      <c r="P760" s="245"/>
      <c r="Q760" s="245"/>
      <c r="R760" s="245"/>
      <c r="S760" s="245"/>
      <c r="T760" s="245"/>
      <c r="U760" s="245"/>
      <c r="V760" s="245"/>
      <c r="W760" s="245"/>
      <c r="X760" s="245"/>
      <c r="Y760" s="245"/>
      <c r="Z760" s="245"/>
      <c r="AA760" s="245"/>
      <c r="AB760" s="245"/>
      <c r="AC760" s="245"/>
      <c r="AD760" s="245"/>
      <c r="AE760" s="245"/>
      <c r="AF760" s="245"/>
      <c r="AG760" s="245"/>
      <c r="AH760" s="245"/>
      <c r="AI760" s="245"/>
      <c r="AJ760" s="245"/>
      <c r="AK760" s="245"/>
      <c r="AL760" s="245"/>
      <c r="AM760" s="245"/>
      <c r="AN760" s="245"/>
      <c r="AO760" s="245"/>
      <c r="AP760" s="245"/>
      <c r="AQ760" s="245"/>
      <c r="AR760" s="245"/>
      <c r="AS760" s="245"/>
      <c r="AT760" s="245"/>
    </row>
    <row r="761" ht="12.75" customHeight="1">
      <c r="A761" s="245"/>
      <c r="B761" s="245"/>
      <c r="C761" s="245"/>
      <c r="D761" s="245"/>
      <c r="E761" s="245"/>
      <c r="F761" s="245"/>
      <c r="G761" s="245"/>
      <c r="H761" s="245"/>
      <c r="I761" s="245"/>
      <c r="J761" s="245"/>
      <c r="K761" s="245"/>
      <c r="L761" s="245"/>
      <c r="M761" s="245"/>
      <c r="N761" s="245"/>
      <c r="O761" s="245"/>
      <c r="P761" s="245"/>
      <c r="Q761" s="245"/>
      <c r="R761" s="245"/>
      <c r="S761" s="245"/>
      <c r="T761" s="245"/>
      <c r="U761" s="245"/>
      <c r="V761" s="245"/>
      <c r="W761" s="245"/>
      <c r="X761" s="245"/>
      <c r="Y761" s="245"/>
      <c r="Z761" s="245"/>
      <c r="AA761" s="245"/>
      <c r="AB761" s="245"/>
      <c r="AC761" s="245"/>
      <c r="AD761" s="245"/>
      <c r="AE761" s="245"/>
      <c r="AF761" s="245"/>
      <c r="AG761" s="245"/>
      <c r="AH761" s="245"/>
      <c r="AI761" s="245"/>
      <c r="AJ761" s="245"/>
      <c r="AK761" s="245"/>
      <c r="AL761" s="245"/>
      <c r="AM761" s="245"/>
      <c r="AN761" s="245"/>
      <c r="AO761" s="245"/>
      <c r="AP761" s="245"/>
      <c r="AQ761" s="245"/>
      <c r="AR761" s="245"/>
      <c r="AS761" s="245"/>
      <c r="AT761" s="245"/>
    </row>
    <row r="762" ht="12.75" customHeight="1">
      <c r="A762" s="245"/>
      <c r="B762" s="245"/>
      <c r="C762" s="245"/>
      <c r="D762" s="245"/>
      <c r="E762" s="245"/>
      <c r="F762" s="245"/>
      <c r="G762" s="245"/>
      <c r="H762" s="245"/>
      <c r="I762" s="245"/>
      <c r="J762" s="245"/>
      <c r="K762" s="245"/>
      <c r="L762" s="245"/>
      <c r="M762" s="245"/>
      <c r="N762" s="245"/>
      <c r="O762" s="245"/>
      <c r="P762" s="245"/>
      <c r="Q762" s="245"/>
      <c r="R762" s="245"/>
      <c r="S762" s="245"/>
      <c r="T762" s="245"/>
      <c r="U762" s="245"/>
      <c r="V762" s="245"/>
      <c r="W762" s="245"/>
      <c r="X762" s="245"/>
      <c r="Y762" s="245"/>
      <c r="Z762" s="245"/>
      <c r="AA762" s="245"/>
      <c r="AB762" s="245"/>
      <c r="AC762" s="245"/>
      <c r="AD762" s="245"/>
      <c r="AE762" s="245"/>
      <c r="AF762" s="245"/>
      <c r="AG762" s="245"/>
      <c r="AH762" s="245"/>
      <c r="AI762" s="245"/>
      <c r="AJ762" s="245"/>
      <c r="AK762" s="245"/>
      <c r="AL762" s="245"/>
      <c r="AM762" s="245"/>
      <c r="AN762" s="245"/>
      <c r="AO762" s="245"/>
      <c r="AP762" s="245"/>
      <c r="AQ762" s="245"/>
      <c r="AR762" s="245"/>
      <c r="AS762" s="245"/>
      <c r="AT762" s="245"/>
    </row>
    <row r="763" ht="12.75" customHeight="1">
      <c r="A763" s="245"/>
      <c r="B763" s="245"/>
      <c r="C763" s="245"/>
      <c r="D763" s="245"/>
      <c r="E763" s="245"/>
      <c r="F763" s="245"/>
      <c r="G763" s="245"/>
      <c r="H763" s="245"/>
      <c r="I763" s="245"/>
      <c r="J763" s="245"/>
      <c r="K763" s="245"/>
      <c r="L763" s="245"/>
      <c r="M763" s="245"/>
      <c r="N763" s="245"/>
      <c r="O763" s="245"/>
      <c r="P763" s="245"/>
      <c r="Q763" s="245"/>
      <c r="R763" s="245"/>
      <c r="S763" s="245"/>
      <c r="T763" s="245"/>
      <c r="U763" s="245"/>
      <c r="V763" s="245"/>
      <c r="W763" s="245"/>
      <c r="X763" s="245"/>
      <c r="Y763" s="245"/>
      <c r="Z763" s="245"/>
      <c r="AA763" s="245"/>
      <c r="AB763" s="245"/>
      <c r="AC763" s="245"/>
      <c r="AD763" s="245"/>
      <c r="AE763" s="245"/>
      <c r="AF763" s="245"/>
      <c r="AG763" s="245"/>
      <c r="AH763" s="245"/>
      <c r="AI763" s="245"/>
      <c r="AJ763" s="245"/>
      <c r="AK763" s="245"/>
      <c r="AL763" s="245"/>
      <c r="AM763" s="245"/>
      <c r="AN763" s="245"/>
      <c r="AO763" s="245"/>
      <c r="AP763" s="245"/>
      <c r="AQ763" s="245"/>
      <c r="AR763" s="245"/>
      <c r="AS763" s="245"/>
      <c r="AT763" s="245"/>
    </row>
    <row r="764" ht="12.75" customHeight="1">
      <c r="A764" s="245"/>
      <c r="B764" s="245"/>
      <c r="C764" s="245"/>
      <c r="D764" s="245"/>
      <c r="E764" s="245"/>
      <c r="F764" s="245"/>
      <c r="G764" s="245"/>
      <c r="H764" s="245"/>
      <c r="I764" s="245"/>
      <c r="J764" s="245"/>
      <c r="K764" s="245"/>
      <c r="L764" s="245"/>
      <c r="M764" s="245"/>
      <c r="N764" s="245"/>
      <c r="O764" s="245"/>
      <c r="P764" s="245"/>
      <c r="Q764" s="245"/>
      <c r="R764" s="245"/>
      <c r="S764" s="245"/>
      <c r="T764" s="245"/>
      <c r="U764" s="245"/>
      <c r="V764" s="245"/>
      <c r="W764" s="245"/>
      <c r="X764" s="245"/>
      <c r="Y764" s="245"/>
      <c r="Z764" s="245"/>
      <c r="AA764" s="245"/>
      <c r="AB764" s="245"/>
      <c r="AC764" s="245"/>
      <c r="AD764" s="245"/>
      <c r="AE764" s="245"/>
      <c r="AF764" s="245"/>
      <c r="AG764" s="245"/>
      <c r="AH764" s="245"/>
      <c r="AI764" s="245"/>
      <c r="AJ764" s="245"/>
      <c r="AK764" s="245"/>
      <c r="AL764" s="245"/>
      <c r="AM764" s="245"/>
      <c r="AN764" s="245"/>
      <c r="AO764" s="245"/>
      <c r="AP764" s="245"/>
      <c r="AQ764" s="245"/>
      <c r="AR764" s="245"/>
      <c r="AS764" s="245"/>
      <c r="AT764" s="245"/>
    </row>
    <row r="765" ht="12.75" customHeight="1">
      <c r="A765" s="245"/>
      <c r="B765" s="245"/>
      <c r="C765" s="245"/>
      <c r="D765" s="245"/>
      <c r="E765" s="245"/>
      <c r="F765" s="245"/>
      <c r="G765" s="245"/>
      <c r="H765" s="245"/>
      <c r="I765" s="245"/>
      <c r="J765" s="245"/>
      <c r="K765" s="245"/>
      <c r="L765" s="245"/>
      <c r="M765" s="245"/>
      <c r="N765" s="245"/>
      <c r="O765" s="245"/>
      <c r="P765" s="245"/>
      <c r="Q765" s="245"/>
      <c r="R765" s="245"/>
      <c r="S765" s="245"/>
      <c r="T765" s="245"/>
      <c r="U765" s="245"/>
      <c r="V765" s="245"/>
      <c r="W765" s="245"/>
      <c r="X765" s="245"/>
      <c r="Y765" s="245"/>
      <c r="Z765" s="245"/>
      <c r="AA765" s="245"/>
      <c r="AB765" s="245"/>
      <c r="AC765" s="245"/>
      <c r="AD765" s="245"/>
      <c r="AE765" s="245"/>
      <c r="AF765" s="245"/>
      <c r="AG765" s="245"/>
      <c r="AH765" s="245"/>
      <c r="AI765" s="245"/>
      <c r="AJ765" s="245"/>
      <c r="AK765" s="245"/>
      <c r="AL765" s="245"/>
      <c r="AM765" s="245"/>
      <c r="AN765" s="245"/>
      <c r="AO765" s="245"/>
      <c r="AP765" s="245"/>
      <c r="AQ765" s="245"/>
      <c r="AR765" s="245"/>
      <c r="AS765" s="245"/>
      <c r="AT765" s="245"/>
    </row>
    <row r="766" ht="12.75" customHeight="1">
      <c r="A766" s="245"/>
      <c r="B766" s="245"/>
      <c r="C766" s="245"/>
      <c r="D766" s="245"/>
      <c r="E766" s="245"/>
      <c r="F766" s="245"/>
      <c r="G766" s="245"/>
      <c r="H766" s="245"/>
      <c r="I766" s="245"/>
      <c r="J766" s="245"/>
      <c r="K766" s="245"/>
      <c r="L766" s="245"/>
      <c r="M766" s="245"/>
      <c r="N766" s="245"/>
      <c r="O766" s="245"/>
      <c r="P766" s="245"/>
      <c r="Q766" s="245"/>
      <c r="R766" s="245"/>
      <c r="S766" s="245"/>
      <c r="T766" s="245"/>
      <c r="U766" s="245"/>
      <c r="V766" s="245"/>
      <c r="W766" s="245"/>
      <c r="X766" s="245"/>
      <c r="Y766" s="245"/>
      <c r="Z766" s="245"/>
      <c r="AA766" s="245"/>
      <c r="AB766" s="245"/>
      <c r="AC766" s="245"/>
      <c r="AD766" s="245"/>
      <c r="AE766" s="245"/>
      <c r="AF766" s="245"/>
      <c r="AG766" s="245"/>
      <c r="AH766" s="245"/>
      <c r="AI766" s="245"/>
      <c r="AJ766" s="245"/>
      <c r="AK766" s="245"/>
      <c r="AL766" s="245"/>
      <c r="AM766" s="245"/>
      <c r="AN766" s="245"/>
      <c r="AO766" s="245"/>
      <c r="AP766" s="245"/>
      <c r="AQ766" s="245"/>
      <c r="AR766" s="245"/>
      <c r="AS766" s="245"/>
      <c r="AT766" s="245"/>
    </row>
    <row r="767" ht="12.75" customHeight="1">
      <c r="A767" s="245"/>
      <c r="B767" s="245"/>
      <c r="C767" s="245"/>
      <c r="D767" s="245"/>
      <c r="E767" s="245"/>
      <c r="F767" s="245"/>
      <c r="G767" s="245"/>
      <c r="H767" s="245"/>
      <c r="I767" s="245"/>
      <c r="J767" s="245"/>
      <c r="K767" s="245"/>
      <c r="L767" s="245"/>
      <c r="M767" s="245"/>
      <c r="N767" s="245"/>
      <c r="O767" s="245"/>
      <c r="P767" s="245"/>
      <c r="Q767" s="245"/>
      <c r="R767" s="245"/>
      <c r="S767" s="245"/>
      <c r="T767" s="245"/>
      <c r="U767" s="245"/>
      <c r="V767" s="245"/>
      <c r="W767" s="245"/>
      <c r="X767" s="245"/>
      <c r="Y767" s="245"/>
      <c r="Z767" s="245"/>
      <c r="AA767" s="245"/>
      <c r="AB767" s="245"/>
      <c r="AC767" s="245"/>
      <c r="AD767" s="245"/>
      <c r="AE767" s="245"/>
      <c r="AF767" s="245"/>
      <c r="AG767" s="245"/>
      <c r="AH767" s="245"/>
      <c r="AI767" s="245"/>
      <c r="AJ767" s="245"/>
      <c r="AK767" s="245"/>
      <c r="AL767" s="245"/>
      <c r="AM767" s="245"/>
      <c r="AN767" s="245"/>
      <c r="AO767" s="245"/>
      <c r="AP767" s="245"/>
      <c r="AQ767" s="245"/>
      <c r="AR767" s="245"/>
      <c r="AS767" s="245"/>
      <c r="AT767" s="245"/>
    </row>
    <row r="768" ht="12.75" customHeight="1">
      <c r="A768" s="245"/>
      <c r="B768" s="245"/>
      <c r="C768" s="245"/>
      <c r="D768" s="245"/>
      <c r="E768" s="245"/>
      <c r="F768" s="245"/>
      <c r="G768" s="245"/>
      <c r="H768" s="245"/>
      <c r="I768" s="245"/>
      <c r="J768" s="245"/>
      <c r="K768" s="245"/>
      <c r="L768" s="245"/>
      <c r="M768" s="245"/>
      <c r="N768" s="245"/>
      <c r="O768" s="245"/>
      <c r="P768" s="245"/>
      <c r="Q768" s="245"/>
      <c r="R768" s="245"/>
      <c r="S768" s="245"/>
      <c r="T768" s="245"/>
      <c r="U768" s="245"/>
      <c r="V768" s="245"/>
      <c r="W768" s="245"/>
      <c r="X768" s="245"/>
      <c r="Y768" s="245"/>
      <c r="Z768" s="245"/>
      <c r="AA768" s="245"/>
      <c r="AB768" s="245"/>
      <c r="AC768" s="245"/>
      <c r="AD768" s="245"/>
      <c r="AE768" s="245"/>
      <c r="AF768" s="245"/>
      <c r="AG768" s="245"/>
      <c r="AH768" s="245"/>
      <c r="AI768" s="245"/>
      <c r="AJ768" s="245"/>
      <c r="AK768" s="245"/>
      <c r="AL768" s="245"/>
      <c r="AM768" s="245"/>
      <c r="AN768" s="245"/>
      <c r="AO768" s="245"/>
      <c r="AP768" s="245"/>
      <c r="AQ768" s="245"/>
      <c r="AR768" s="245"/>
      <c r="AS768" s="245"/>
      <c r="AT768" s="245"/>
    </row>
    <row r="769" ht="12.75" customHeight="1">
      <c r="A769" s="245"/>
      <c r="B769" s="245"/>
      <c r="C769" s="245"/>
      <c r="D769" s="245"/>
      <c r="E769" s="245"/>
      <c r="F769" s="245"/>
      <c r="G769" s="245"/>
      <c r="H769" s="245"/>
      <c r="I769" s="245"/>
      <c r="J769" s="245"/>
      <c r="K769" s="245"/>
      <c r="L769" s="245"/>
      <c r="M769" s="245"/>
      <c r="N769" s="245"/>
      <c r="O769" s="245"/>
      <c r="P769" s="245"/>
      <c r="Q769" s="245"/>
      <c r="R769" s="245"/>
      <c r="S769" s="245"/>
      <c r="T769" s="245"/>
      <c r="U769" s="245"/>
      <c r="V769" s="245"/>
      <c r="W769" s="245"/>
      <c r="X769" s="245"/>
      <c r="Y769" s="245"/>
      <c r="Z769" s="245"/>
      <c r="AA769" s="245"/>
      <c r="AB769" s="245"/>
      <c r="AC769" s="245"/>
      <c r="AD769" s="245"/>
      <c r="AE769" s="245"/>
      <c r="AF769" s="245"/>
      <c r="AG769" s="245"/>
      <c r="AH769" s="245"/>
      <c r="AI769" s="245"/>
      <c r="AJ769" s="245"/>
      <c r="AK769" s="245"/>
      <c r="AL769" s="245"/>
      <c r="AM769" s="245"/>
      <c r="AN769" s="245"/>
      <c r="AO769" s="245"/>
      <c r="AP769" s="245"/>
      <c r="AQ769" s="245"/>
      <c r="AR769" s="245"/>
      <c r="AS769" s="245"/>
      <c r="AT769" s="245"/>
    </row>
    <row r="770" ht="12.75" customHeight="1">
      <c r="A770" s="245"/>
      <c r="B770" s="245"/>
      <c r="C770" s="245"/>
      <c r="D770" s="245"/>
      <c r="E770" s="245"/>
      <c r="F770" s="245"/>
      <c r="G770" s="245"/>
      <c r="H770" s="245"/>
      <c r="I770" s="245"/>
      <c r="J770" s="245"/>
      <c r="K770" s="245"/>
      <c r="L770" s="245"/>
      <c r="M770" s="245"/>
      <c r="N770" s="245"/>
      <c r="O770" s="245"/>
      <c r="P770" s="245"/>
      <c r="Q770" s="245"/>
      <c r="R770" s="245"/>
      <c r="S770" s="245"/>
      <c r="T770" s="245"/>
      <c r="U770" s="245"/>
      <c r="V770" s="245"/>
      <c r="W770" s="245"/>
      <c r="X770" s="245"/>
      <c r="Y770" s="245"/>
      <c r="Z770" s="245"/>
      <c r="AA770" s="245"/>
      <c r="AB770" s="245"/>
      <c r="AC770" s="245"/>
      <c r="AD770" s="245"/>
      <c r="AE770" s="245"/>
      <c r="AF770" s="245"/>
      <c r="AG770" s="245"/>
      <c r="AH770" s="245"/>
      <c r="AI770" s="245"/>
      <c r="AJ770" s="245"/>
      <c r="AK770" s="245"/>
      <c r="AL770" s="245"/>
      <c r="AM770" s="245"/>
      <c r="AN770" s="245"/>
      <c r="AO770" s="245"/>
      <c r="AP770" s="245"/>
      <c r="AQ770" s="245"/>
      <c r="AR770" s="245"/>
      <c r="AS770" s="245"/>
      <c r="AT770" s="245"/>
    </row>
    <row r="771" ht="12.75" customHeight="1">
      <c r="A771" s="245"/>
      <c r="B771" s="245"/>
      <c r="C771" s="245"/>
      <c r="D771" s="245"/>
      <c r="E771" s="245"/>
      <c r="F771" s="245"/>
      <c r="G771" s="245"/>
      <c r="H771" s="245"/>
      <c r="I771" s="245"/>
      <c r="J771" s="245"/>
      <c r="K771" s="245"/>
      <c r="L771" s="245"/>
      <c r="M771" s="245"/>
      <c r="N771" s="245"/>
      <c r="O771" s="245"/>
      <c r="P771" s="245"/>
      <c r="Q771" s="245"/>
      <c r="R771" s="245"/>
      <c r="S771" s="245"/>
      <c r="T771" s="245"/>
      <c r="U771" s="245"/>
      <c r="V771" s="245"/>
      <c r="W771" s="245"/>
      <c r="X771" s="245"/>
      <c r="Y771" s="245"/>
      <c r="Z771" s="245"/>
      <c r="AA771" s="245"/>
      <c r="AB771" s="245"/>
      <c r="AC771" s="245"/>
      <c r="AD771" s="245"/>
      <c r="AE771" s="245"/>
      <c r="AF771" s="245"/>
      <c r="AG771" s="245"/>
      <c r="AH771" s="245"/>
      <c r="AI771" s="245"/>
      <c r="AJ771" s="245"/>
      <c r="AK771" s="245"/>
      <c r="AL771" s="245"/>
      <c r="AM771" s="245"/>
      <c r="AN771" s="245"/>
      <c r="AO771" s="245"/>
      <c r="AP771" s="245"/>
      <c r="AQ771" s="245"/>
      <c r="AR771" s="245"/>
      <c r="AS771" s="245"/>
      <c r="AT771" s="245"/>
    </row>
    <row r="772" ht="12.75" customHeight="1">
      <c r="A772" s="245"/>
      <c r="B772" s="245"/>
      <c r="C772" s="245"/>
      <c r="D772" s="245"/>
      <c r="E772" s="245"/>
      <c r="F772" s="245"/>
      <c r="G772" s="245"/>
      <c r="H772" s="245"/>
      <c r="I772" s="245"/>
      <c r="J772" s="245"/>
      <c r="K772" s="245"/>
      <c r="L772" s="245"/>
      <c r="M772" s="245"/>
      <c r="N772" s="245"/>
      <c r="O772" s="245"/>
      <c r="P772" s="245"/>
      <c r="Q772" s="245"/>
      <c r="R772" s="245"/>
      <c r="S772" s="245"/>
      <c r="T772" s="245"/>
      <c r="U772" s="245"/>
      <c r="V772" s="245"/>
      <c r="W772" s="245"/>
      <c r="X772" s="245"/>
      <c r="Y772" s="245"/>
      <c r="Z772" s="245"/>
      <c r="AA772" s="245"/>
      <c r="AB772" s="245"/>
      <c r="AC772" s="245"/>
      <c r="AD772" s="245"/>
      <c r="AE772" s="245"/>
      <c r="AF772" s="245"/>
      <c r="AG772" s="245"/>
      <c r="AH772" s="245"/>
      <c r="AI772" s="245"/>
      <c r="AJ772" s="245"/>
      <c r="AK772" s="245"/>
      <c r="AL772" s="245"/>
      <c r="AM772" s="245"/>
      <c r="AN772" s="245"/>
      <c r="AO772" s="245"/>
      <c r="AP772" s="245"/>
      <c r="AQ772" s="245"/>
      <c r="AR772" s="245"/>
      <c r="AS772" s="245"/>
      <c r="AT772" s="245"/>
    </row>
    <row r="773" ht="12.75" customHeight="1">
      <c r="A773" s="245"/>
      <c r="B773" s="245"/>
      <c r="C773" s="245"/>
      <c r="D773" s="245"/>
      <c r="E773" s="245"/>
      <c r="F773" s="245"/>
      <c r="G773" s="245"/>
      <c r="H773" s="245"/>
      <c r="I773" s="245"/>
      <c r="J773" s="245"/>
      <c r="K773" s="245"/>
      <c r="L773" s="245"/>
      <c r="M773" s="245"/>
      <c r="N773" s="245"/>
      <c r="O773" s="245"/>
      <c r="P773" s="245"/>
      <c r="Q773" s="245"/>
      <c r="R773" s="245"/>
      <c r="S773" s="245"/>
      <c r="T773" s="245"/>
      <c r="U773" s="245"/>
      <c r="V773" s="245"/>
      <c r="W773" s="245"/>
      <c r="X773" s="245"/>
      <c r="Y773" s="245"/>
      <c r="Z773" s="245"/>
      <c r="AA773" s="245"/>
      <c r="AB773" s="245"/>
      <c r="AC773" s="245"/>
      <c r="AD773" s="245"/>
      <c r="AE773" s="245"/>
      <c r="AF773" s="245"/>
      <c r="AG773" s="245"/>
      <c r="AH773" s="245"/>
      <c r="AI773" s="245"/>
      <c r="AJ773" s="245"/>
      <c r="AK773" s="245"/>
      <c r="AL773" s="245"/>
      <c r="AM773" s="245"/>
      <c r="AN773" s="245"/>
      <c r="AO773" s="245"/>
      <c r="AP773" s="245"/>
      <c r="AQ773" s="245"/>
      <c r="AR773" s="245"/>
      <c r="AS773" s="245"/>
      <c r="AT773" s="245"/>
    </row>
    <row r="774" ht="12.75" customHeight="1">
      <c r="A774" s="245"/>
      <c r="B774" s="245"/>
      <c r="C774" s="245"/>
      <c r="D774" s="245"/>
      <c r="E774" s="245"/>
      <c r="F774" s="245"/>
      <c r="G774" s="245"/>
      <c r="H774" s="245"/>
      <c r="I774" s="245"/>
      <c r="J774" s="245"/>
      <c r="K774" s="245"/>
      <c r="L774" s="245"/>
      <c r="M774" s="245"/>
      <c r="N774" s="245"/>
      <c r="O774" s="245"/>
      <c r="P774" s="245"/>
      <c r="Q774" s="245"/>
      <c r="R774" s="245"/>
      <c r="S774" s="245"/>
      <c r="T774" s="245"/>
      <c r="U774" s="245"/>
      <c r="V774" s="245"/>
      <c r="W774" s="245"/>
      <c r="X774" s="245"/>
      <c r="Y774" s="245"/>
      <c r="Z774" s="245"/>
      <c r="AA774" s="245"/>
      <c r="AB774" s="245"/>
      <c r="AC774" s="245"/>
      <c r="AD774" s="245"/>
      <c r="AE774" s="245"/>
      <c r="AF774" s="245"/>
      <c r="AG774" s="245"/>
      <c r="AH774" s="245"/>
      <c r="AI774" s="245"/>
      <c r="AJ774" s="245"/>
      <c r="AK774" s="245"/>
      <c r="AL774" s="245"/>
      <c r="AM774" s="245"/>
      <c r="AN774" s="245"/>
      <c r="AO774" s="245"/>
      <c r="AP774" s="245"/>
      <c r="AQ774" s="245"/>
      <c r="AR774" s="245"/>
      <c r="AS774" s="245"/>
      <c r="AT774" s="245"/>
    </row>
    <row r="775" ht="12.75" customHeight="1">
      <c r="A775" s="245"/>
      <c r="B775" s="245"/>
      <c r="C775" s="245"/>
      <c r="D775" s="245"/>
      <c r="E775" s="245"/>
      <c r="F775" s="245"/>
      <c r="G775" s="245"/>
      <c r="H775" s="245"/>
      <c r="I775" s="245"/>
      <c r="J775" s="245"/>
      <c r="K775" s="245"/>
      <c r="L775" s="245"/>
      <c r="M775" s="245"/>
      <c r="N775" s="245"/>
      <c r="O775" s="245"/>
      <c r="P775" s="245"/>
      <c r="Q775" s="245"/>
      <c r="R775" s="245"/>
      <c r="S775" s="245"/>
      <c r="T775" s="245"/>
      <c r="U775" s="245"/>
      <c r="V775" s="245"/>
      <c r="W775" s="245"/>
      <c r="X775" s="245"/>
      <c r="Y775" s="245"/>
      <c r="Z775" s="245"/>
      <c r="AA775" s="245"/>
      <c r="AB775" s="245"/>
      <c r="AC775" s="245"/>
      <c r="AD775" s="245"/>
      <c r="AE775" s="245"/>
      <c r="AF775" s="245"/>
      <c r="AG775" s="245"/>
      <c r="AH775" s="245"/>
      <c r="AI775" s="245"/>
      <c r="AJ775" s="245"/>
      <c r="AK775" s="245"/>
      <c r="AL775" s="245"/>
      <c r="AM775" s="245"/>
      <c r="AN775" s="245"/>
      <c r="AO775" s="245"/>
      <c r="AP775" s="245"/>
      <c r="AQ775" s="245"/>
      <c r="AR775" s="245"/>
      <c r="AS775" s="245"/>
      <c r="AT775" s="245"/>
    </row>
    <row r="776" ht="12.75" customHeight="1">
      <c r="A776" s="245"/>
      <c r="B776" s="245"/>
      <c r="C776" s="245"/>
      <c r="D776" s="245"/>
      <c r="E776" s="245"/>
      <c r="F776" s="245"/>
      <c r="G776" s="245"/>
      <c r="H776" s="245"/>
      <c r="I776" s="245"/>
      <c r="J776" s="245"/>
      <c r="K776" s="245"/>
      <c r="L776" s="245"/>
      <c r="M776" s="245"/>
      <c r="N776" s="245"/>
      <c r="O776" s="245"/>
      <c r="P776" s="245"/>
      <c r="Q776" s="245"/>
      <c r="R776" s="245"/>
      <c r="S776" s="245"/>
      <c r="T776" s="245"/>
      <c r="U776" s="245"/>
      <c r="V776" s="245"/>
      <c r="W776" s="245"/>
      <c r="X776" s="245"/>
      <c r="Y776" s="245"/>
      <c r="Z776" s="245"/>
      <c r="AA776" s="245"/>
      <c r="AB776" s="245"/>
      <c r="AC776" s="245"/>
      <c r="AD776" s="245"/>
      <c r="AE776" s="245"/>
      <c r="AF776" s="245"/>
      <c r="AG776" s="245"/>
      <c r="AH776" s="245"/>
      <c r="AI776" s="245"/>
      <c r="AJ776" s="245"/>
      <c r="AK776" s="245"/>
      <c r="AL776" s="245"/>
      <c r="AM776" s="245"/>
      <c r="AN776" s="245"/>
      <c r="AO776" s="245"/>
      <c r="AP776" s="245"/>
      <c r="AQ776" s="245"/>
      <c r="AR776" s="245"/>
      <c r="AS776" s="245"/>
      <c r="AT776" s="245"/>
    </row>
    <row r="777" ht="12.75" customHeight="1">
      <c r="A777" s="245"/>
      <c r="B777" s="245"/>
      <c r="C777" s="245"/>
      <c r="D777" s="245"/>
      <c r="E777" s="245"/>
      <c r="F777" s="245"/>
      <c r="G777" s="245"/>
      <c r="H777" s="245"/>
      <c r="I777" s="245"/>
      <c r="J777" s="245"/>
      <c r="K777" s="245"/>
      <c r="L777" s="245"/>
      <c r="M777" s="245"/>
      <c r="N777" s="245"/>
      <c r="O777" s="245"/>
      <c r="P777" s="245"/>
      <c r="Q777" s="245"/>
      <c r="R777" s="245"/>
      <c r="S777" s="245"/>
      <c r="T777" s="245"/>
      <c r="U777" s="245"/>
      <c r="V777" s="245"/>
      <c r="W777" s="245"/>
      <c r="X777" s="245"/>
      <c r="Y777" s="245"/>
      <c r="Z777" s="245"/>
      <c r="AA777" s="245"/>
      <c r="AB777" s="245"/>
      <c r="AC777" s="245"/>
      <c r="AD777" s="245"/>
      <c r="AE777" s="245"/>
      <c r="AF777" s="245"/>
      <c r="AG777" s="245"/>
      <c r="AH777" s="245"/>
      <c r="AI777" s="245"/>
      <c r="AJ777" s="245"/>
      <c r="AK777" s="245"/>
      <c r="AL777" s="245"/>
      <c r="AM777" s="245"/>
      <c r="AN777" s="245"/>
      <c r="AO777" s="245"/>
      <c r="AP777" s="245"/>
      <c r="AQ777" s="245"/>
      <c r="AR777" s="245"/>
      <c r="AS777" s="245"/>
      <c r="AT777" s="245"/>
    </row>
    <row r="778" ht="12.75" customHeight="1">
      <c r="A778" s="245"/>
      <c r="B778" s="245"/>
      <c r="C778" s="245"/>
      <c r="D778" s="245"/>
      <c r="E778" s="245"/>
      <c r="F778" s="245"/>
      <c r="G778" s="245"/>
      <c r="H778" s="245"/>
      <c r="I778" s="245"/>
      <c r="J778" s="245"/>
      <c r="K778" s="245"/>
      <c r="L778" s="245"/>
      <c r="M778" s="245"/>
      <c r="N778" s="245"/>
      <c r="O778" s="245"/>
      <c r="P778" s="245"/>
      <c r="Q778" s="245"/>
      <c r="R778" s="245"/>
      <c r="S778" s="245"/>
      <c r="T778" s="245"/>
      <c r="U778" s="245"/>
      <c r="V778" s="245"/>
      <c r="W778" s="245"/>
      <c r="X778" s="245"/>
      <c r="Y778" s="245"/>
      <c r="Z778" s="245"/>
      <c r="AA778" s="245"/>
      <c r="AB778" s="245"/>
      <c r="AC778" s="245"/>
      <c r="AD778" s="245"/>
      <c r="AE778" s="245"/>
      <c r="AF778" s="245"/>
      <c r="AG778" s="245"/>
      <c r="AH778" s="245"/>
      <c r="AI778" s="245"/>
      <c r="AJ778" s="245"/>
      <c r="AK778" s="245"/>
      <c r="AL778" s="245"/>
      <c r="AM778" s="245"/>
      <c r="AN778" s="245"/>
      <c r="AO778" s="245"/>
      <c r="AP778" s="245"/>
      <c r="AQ778" s="245"/>
      <c r="AR778" s="245"/>
      <c r="AS778" s="245"/>
      <c r="AT778" s="245"/>
    </row>
    <row r="779" ht="12.75" customHeight="1">
      <c r="A779" s="245"/>
      <c r="B779" s="245"/>
      <c r="C779" s="245"/>
      <c r="D779" s="245"/>
      <c r="E779" s="245"/>
      <c r="F779" s="245"/>
      <c r="G779" s="245"/>
      <c r="H779" s="245"/>
      <c r="I779" s="245"/>
      <c r="J779" s="245"/>
      <c r="K779" s="245"/>
      <c r="L779" s="245"/>
      <c r="M779" s="245"/>
      <c r="N779" s="245"/>
      <c r="O779" s="245"/>
      <c r="P779" s="245"/>
      <c r="Q779" s="245"/>
      <c r="R779" s="245"/>
      <c r="S779" s="245"/>
      <c r="T779" s="245"/>
      <c r="U779" s="245"/>
      <c r="V779" s="245"/>
      <c r="W779" s="245"/>
      <c r="X779" s="245"/>
      <c r="Y779" s="245"/>
      <c r="Z779" s="245"/>
      <c r="AA779" s="245"/>
      <c r="AB779" s="245"/>
      <c r="AC779" s="245"/>
      <c r="AD779" s="245"/>
      <c r="AE779" s="245"/>
      <c r="AF779" s="245"/>
      <c r="AG779" s="245"/>
      <c r="AH779" s="245"/>
      <c r="AI779" s="245"/>
      <c r="AJ779" s="245"/>
      <c r="AK779" s="245"/>
      <c r="AL779" s="245"/>
      <c r="AM779" s="245"/>
      <c r="AN779" s="245"/>
      <c r="AO779" s="245"/>
      <c r="AP779" s="245"/>
      <c r="AQ779" s="245"/>
      <c r="AR779" s="245"/>
      <c r="AS779" s="245"/>
      <c r="AT779" s="245"/>
    </row>
    <row r="780" ht="12.75" customHeight="1">
      <c r="A780" s="245"/>
      <c r="B780" s="245"/>
      <c r="C780" s="245"/>
      <c r="D780" s="245"/>
      <c r="E780" s="245"/>
      <c r="F780" s="245"/>
      <c r="G780" s="245"/>
      <c r="H780" s="245"/>
      <c r="I780" s="245"/>
      <c r="J780" s="245"/>
      <c r="K780" s="245"/>
      <c r="L780" s="245"/>
      <c r="M780" s="245"/>
      <c r="N780" s="245"/>
      <c r="O780" s="245"/>
      <c r="P780" s="245"/>
      <c r="Q780" s="245"/>
      <c r="R780" s="245"/>
      <c r="S780" s="245"/>
      <c r="T780" s="245"/>
      <c r="U780" s="245"/>
      <c r="V780" s="245"/>
      <c r="W780" s="245"/>
      <c r="X780" s="245"/>
      <c r="Y780" s="245"/>
      <c r="Z780" s="245"/>
      <c r="AA780" s="245"/>
      <c r="AB780" s="245"/>
      <c r="AC780" s="245"/>
      <c r="AD780" s="245"/>
      <c r="AE780" s="245"/>
      <c r="AF780" s="245"/>
      <c r="AG780" s="245"/>
      <c r="AH780" s="245"/>
      <c r="AI780" s="245"/>
      <c r="AJ780" s="245"/>
      <c r="AK780" s="245"/>
      <c r="AL780" s="245"/>
      <c r="AM780" s="245"/>
      <c r="AN780" s="245"/>
      <c r="AO780" s="245"/>
      <c r="AP780" s="245"/>
      <c r="AQ780" s="245"/>
      <c r="AR780" s="245"/>
      <c r="AS780" s="245"/>
      <c r="AT780" s="245"/>
    </row>
    <row r="781" ht="12.75" customHeight="1">
      <c r="A781" s="245"/>
      <c r="B781" s="245"/>
      <c r="C781" s="245"/>
      <c r="D781" s="245"/>
      <c r="E781" s="245"/>
      <c r="F781" s="245"/>
      <c r="G781" s="245"/>
      <c r="H781" s="245"/>
      <c r="I781" s="245"/>
      <c r="J781" s="245"/>
      <c r="K781" s="245"/>
      <c r="L781" s="245"/>
      <c r="M781" s="245"/>
      <c r="N781" s="245"/>
      <c r="O781" s="245"/>
      <c r="P781" s="245"/>
      <c r="Q781" s="245"/>
      <c r="R781" s="245"/>
      <c r="S781" s="245"/>
      <c r="T781" s="245"/>
      <c r="U781" s="245"/>
      <c r="V781" s="245"/>
      <c r="W781" s="245"/>
      <c r="X781" s="245"/>
      <c r="Y781" s="245"/>
      <c r="Z781" s="245"/>
      <c r="AA781" s="245"/>
      <c r="AB781" s="245"/>
      <c r="AC781" s="245"/>
      <c r="AD781" s="245"/>
      <c r="AE781" s="245"/>
      <c r="AF781" s="245"/>
      <c r="AG781" s="245"/>
      <c r="AH781" s="245"/>
      <c r="AI781" s="245"/>
      <c r="AJ781" s="245"/>
      <c r="AK781" s="245"/>
      <c r="AL781" s="245"/>
      <c r="AM781" s="245"/>
      <c r="AN781" s="245"/>
      <c r="AO781" s="245"/>
      <c r="AP781" s="245"/>
      <c r="AQ781" s="245"/>
      <c r="AR781" s="245"/>
      <c r="AS781" s="245"/>
      <c r="AT781" s="245"/>
    </row>
    <row r="782" ht="12.75" customHeight="1">
      <c r="A782" s="245"/>
      <c r="B782" s="245"/>
      <c r="C782" s="245"/>
      <c r="D782" s="245"/>
      <c r="E782" s="245"/>
      <c r="F782" s="245"/>
      <c r="G782" s="245"/>
      <c r="H782" s="245"/>
      <c r="I782" s="245"/>
      <c r="J782" s="245"/>
      <c r="K782" s="245"/>
      <c r="L782" s="245"/>
      <c r="M782" s="245"/>
      <c r="N782" s="245"/>
      <c r="O782" s="245"/>
      <c r="P782" s="245"/>
      <c r="Q782" s="245"/>
      <c r="R782" s="245"/>
      <c r="S782" s="245"/>
      <c r="T782" s="245"/>
      <c r="U782" s="245"/>
      <c r="V782" s="245"/>
      <c r="W782" s="245"/>
      <c r="X782" s="245"/>
      <c r="Y782" s="245"/>
      <c r="Z782" s="245"/>
      <c r="AA782" s="245"/>
      <c r="AB782" s="245"/>
      <c r="AC782" s="245"/>
      <c r="AD782" s="245"/>
      <c r="AE782" s="245"/>
      <c r="AF782" s="245"/>
      <c r="AG782" s="245"/>
      <c r="AH782" s="245"/>
      <c r="AI782" s="245"/>
      <c r="AJ782" s="245"/>
      <c r="AK782" s="245"/>
      <c r="AL782" s="245"/>
      <c r="AM782" s="245"/>
      <c r="AN782" s="245"/>
      <c r="AO782" s="245"/>
      <c r="AP782" s="245"/>
      <c r="AQ782" s="245"/>
      <c r="AR782" s="245"/>
      <c r="AS782" s="245"/>
      <c r="AT782" s="245"/>
    </row>
    <row r="783" ht="12.75" customHeight="1">
      <c r="A783" s="245"/>
      <c r="B783" s="245"/>
      <c r="C783" s="245"/>
      <c r="D783" s="245"/>
      <c r="E783" s="245"/>
      <c r="F783" s="245"/>
      <c r="G783" s="245"/>
      <c r="H783" s="245"/>
      <c r="I783" s="245"/>
      <c r="J783" s="245"/>
      <c r="K783" s="245"/>
      <c r="L783" s="245"/>
      <c r="M783" s="245"/>
      <c r="N783" s="245"/>
      <c r="O783" s="245"/>
      <c r="P783" s="245"/>
      <c r="Q783" s="245"/>
      <c r="R783" s="245"/>
      <c r="S783" s="245"/>
      <c r="T783" s="245"/>
      <c r="U783" s="245"/>
      <c r="V783" s="245"/>
      <c r="W783" s="245"/>
      <c r="X783" s="245"/>
      <c r="Y783" s="245"/>
      <c r="Z783" s="245"/>
      <c r="AA783" s="245"/>
      <c r="AB783" s="245"/>
      <c r="AC783" s="245"/>
      <c r="AD783" s="245"/>
      <c r="AE783" s="245"/>
      <c r="AF783" s="245"/>
      <c r="AG783" s="245"/>
      <c r="AH783" s="245"/>
      <c r="AI783" s="245"/>
      <c r="AJ783" s="245"/>
      <c r="AK783" s="245"/>
      <c r="AL783" s="245"/>
      <c r="AM783" s="245"/>
      <c r="AN783" s="245"/>
      <c r="AO783" s="245"/>
      <c r="AP783" s="245"/>
      <c r="AQ783" s="245"/>
      <c r="AR783" s="245"/>
      <c r="AS783" s="245"/>
      <c r="AT783" s="245"/>
    </row>
    <row r="784" ht="12.75" customHeight="1">
      <c r="A784" s="245"/>
      <c r="B784" s="245"/>
      <c r="C784" s="245"/>
      <c r="D784" s="245"/>
      <c r="E784" s="245"/>
      <c r="F784" s="245"/>
      <c r="G784" s="245"/>
      <c r="H784" s="245"/>
      <c r="I784" s="245"/>
      <c r="J784" s="245"/>
      <c r="K784" s="245"/>
      <c r="L784" s="245"/>
      <c r="M784" s="245"/>
      <c r="N784" s="245"/>
      <c r="O784" s="245"/>
      <c r="P784" s="245"/>
      <c r="Q784" s="245"/>
      <c r="R784" s="245"/>
      <c r="S784" s="245"/>
      <c r="T784" s="245"/>
      <c r="U784" s="245"/>
      <c r="V784" s="245"/>
      <c r="W784" s="245"/>
      <c r="X784" s="245"/>
      <c r="Y784" s="245"/>
      <c r="Z784" s="245"/>
      <c r="AA784" s="245"/>
      <c r="AB784" s="245"/>
      <c r="AC784" s="245"/>
      <c r="AD784" s="245"/>
      <c r="AE784" s="245"/>
      <c r="AF784" s="245"/>
      <c r="AG784" s="245"/>
      <c r="AH784" s="245"/>
      <c r="AI784" s="245"/>
      <c r="AJ784" s="245"/>
      <c r="AK784" s="245"/>
      <c r="AL784" s="245"/>
      <c r="AM784" s="245"/>
      <c r="AN784" s="245"/>
      <c r="AO784" s="245"/>
      <c r="AP784" s="245"/>
      <c r="AQ784" s="245"/>
      <c r="AR784" s="245"/>
      <c r="AS784" s="245"/>
      <c r="AT784" s="245"/>
    </row>
    <row r="785" ht="12.75" customHeight="1">
      <c r="A785" s="245"/>
      <c r="B785" s="245"/>
      <c r="C785" s="245"/>
      <c r="D785" s="245"/>
      <c r="E785" s="245"/>
      <c r="F785" s="245"/>
      <c r="G785" s="245"/>
      <c r="H785" s="245"/>
      <c r="I785" s="245"/>
      <c r="J785" s="245"/>
      <c r="K785" s="245"/>
      <c r="L785" s="245"/>
      <c r="M785" s="245"/>
      <c r="N785" s="245"/>
      <c r="O785" s="245"/>
      <c r="P785" s="245"/>
      <c r="Q785" s="245"/>
      <c r="R785" s="245"/>
      <c r="S785" s="245"/>
      <c r="T785" s="245"/>
      <c r="U785" s="245"/>
      <c r="V785" s="245"/>
      <c r="W785" s="245"/>
      <c r="X785" s="245"/>
      <c r="Y785" s="245"/>
      <c r="Z785" s="245"/>
      <c r="AA785" s="245"/>
      <c r="AB785" s="245"/>
      <c r="AC785" s="245"/>
      <c r="AD785" s="245"/>
      <c r="AE785" s="245"/>
      <c r="AF785" s="245"/>
      <c r="AG785" s="245"/>
      <c r="AH785" s="245"/>
      <c r="AI785" s="245"/>
      <c r="AJ785" s="245"/>
      <c r="AK785" s="245"/>
      <c r="AL785" s="245"/>
      <c r="AM785" s="245"/>
      <c r="AN785" s="245"/>
      <c r="AO785" s="245"/>
      <c r="AP785" s="245"/>
      <c r="AQ785" s="245"/>
      <c r="AR785" s="245"/>
      <c r="AS785" s="245"/>
      <c r="AT785" s="245"/>
    </row>
    <row r="786" ht="12.75" customHeight="1">
      <c r="A786" s="245"/>
      <c r="B786" s="245"/>
      <c r="C786" s="245"/>
      <c r="D786" s="245"/>
      <c r="E786" s="245"/>
      <c r="F786" s="245"/>
      <c r="G786" s="245"/>
      <c r="H786" s="245"/>
      <c r="I786" s="245"/>
      <c r="J786" s="245"/>
      <c r="K786" s="245"/>
      <c r="L786" s="245"/>
      <c r="M786" s="245"/>
      <c r="N786" s="245"/>
      <c r="O786" s="245"/>
      <c r="P786" s="245"/>
      <c r="Q786" s="245"/>
      <c r="R786" s="245"/>
      <c r="S786" s="245"/>
      <c r="T786" s="245"/>
      <c r="U786" s="245"/>
      <c r="V786" s="245"/>
      <c r="W786" s="245"/>
      <c r="X786" s="245"/>
      <c r="Y786" s="245"/>
      <c r="Z786" s="245"/>
      <c r="AA786" s="245"/>
      <c r="AB786" s="245"/>
      <c r="AC786" s="245"/>
      <c r="AD786" s="245"/>
      <c r="AE786" s="245"/>
      <c r="AF786" s="245"/>
      <c r="AG786" s="245"/>
      <c r="AH786" s="245"/>
      <c r="AI786" s="245"/>
      <c r="AJ786" s="245"/>
      <c r="AK786" s="245"/>
      <c r="AL786" s="245"/>
      <c r="AM786" s="245"/>
      <c r="AN786" s="245"/>
      <c r="AO786" s="245"/>
      <c r="AP786" s="245"/>
      <c r="AQ786" s="245"/>
      <c r="AR786" s="245"/>
      <c r="AS786" s="245"/>
      <c r="AT786" s="245"/>
    </row>
    <row r="787" ht="12.75" customHeight="1">
      <c r="A787" s="245"/>
      <c r="B787" s="245"/>
      <c r="C787" s="245"/>
      <c r="D787" s="245"/>
      <c r="E787" s="245"/>
      <c r="F787" s="245"/>
      <c r="G787" s="245"/>
      <c r="H787" s="245"/>
      <c r="I787" s="245"/>
      <c r="J787" s="245"/>
      <c r="K787" s="245"/>
      <c r="L787" s="245"/>
      <c r="M787" s="245"/>
      <c r="N787" s="245"/>
      <c r="O787" s="245"/>
      <c r="P787" s="245"/>
      <c r="Q787" s="245"/>
      <c r="R787" s="245"/>
      <c r="S787" s="245"/>
      <c r="T787" s="245"/>
      <c r="U787" s="245"/>
      <c r="V787" s="245"/>
      <c r="W787" s="245"/>
      <c r="X787" s="245"/>
      <c r="Y787" s="245"/>
      <c r="Z787" s="245"/>
      <c r="AA787" s="245"/>
      <c r="AB787" s="245"/>
      <c r="AC787" s="245"/>
      <c r="AD787" s="245"/>
      <c r="AE787" s="245"/>
      <c r="AF787" s="245"/>
      <c r="AG787" s="245"/>
      <c r="AH787" s="245"/>
      <c r="AI787" s="245"/>
      <c r="AJ787" s="245"/>
      <c r="AK787" s="245"/>
      <c r="AL787" s="245"/>
      <c r="AM787" s="245"/>
      <c r="AN787" s="245"/>
      <c r="AO787" s="245"/>
      <c r="AP787" s="245"/>
      <c r="AQ787" s="245"/>
      <c r="AR787" s="245"/>
      <c r="AS787" s="245"/>
      <c r="AT787" s="245"/>
    </row>
    <row r="788" ht="12.75" customHeight="1">
      <c r="A788" s="245"/>
      <c r="B788" s="245"/>
      <c r="C788" s="245"/>
      <c r="D788" s="245"/>
      <c r="E788" s="245"/>
      <c r="F788" s="245"/>
      <c r="G788" s="245"/>
      <c r="H788" s="245"/>
      <c r="I788" s="245"/>
      <c r="J788" s="245"/>
      <c r="K788" s="245"/>
      <c r="L788" s="245"/>
      <c r="M788" s="245"/>
      <c r="N788" s="245"/>
      <c r="O788" s="245"/>
      <c r="P788" s="245"/>
      <c r="Q788" s="245"/>
      <c r="R788" s="245"/>
      <c r="S788" s="245"/>
      <c r="T788" s="245"/>
      <c r="U788" s="245"/>
      <c r="V788" s="245"/>
      <c r="W788" s="245"/>
      <c r="X788" s="245"/>
      <c r="Y788" s="245"/>
      <c r="Z788" s="245"/>
      <c r="AA788" s="245"/>
      <c r="AB788" s="245"/>
      <c r="AC788" s="245"/>
      <c r="AD788" s="245"/>
      <c r="AE788" s="245"/>
      <c r="AF788" s="245"/>
      <c r="AG788" s="245"/>
      <c r="AH788" s="245"/>
      <c r="AI788" s="245"/>
      <c r="AJ788" s="245"/>
      <c r="AK788" s="245"/>
      <c r="AL788" s="245"/>
      <c r="AM788" s="245"/>
      <c r="AN788" s="245"/>
      <c r="AO788" s="245"/>
      <c r="AP788" s="245"/>
      <c r="AQ788" s="245"/>
      <c r="AR788" s="245"/>
      <c r="AS788" s="245"/>
      <c r="AT788" s="245"/>
    </row>
    <row r="789" ht="12.75" customHeight="1">
      <c r="A789" s="245"/>
      <c r="B789" s="245"/>
      <c r="C789" s="245"/>
      <c r="D789" s="245"/>
      <c r="E789" s="245"/>
      <c r="F789" s="245"/>
      <c r="G789" s="245"/>
      <c r="H789" s="245"/>
      <c r="I789" s="245"/>
      <c r="J789" s="245"/>
      <c r="K789" s="245"/>
      <c r="L789" s="245"/>
      <c r="M789" s="245"/>
      <c r="N789" s="245"/>
      <c r="O789" s="245"/>
      <c r="P789" s="245"/>
      <c r="Q789" s="245"/>
      <c r="R789" s="245"/>
      <c r="S789" s="245"/>
      <c r="T789" s="245"/>
      <c r="U789" s="245"/>
      <c r="V789" s="245"/>
      <c r="W789" s="245"/>
      <c r="X789" s="245"/>
      <c r="Y789" s="245"/>
      <c r="Z789" s="245"/>
      <c r="AA789" s="245"/>
      <c r="AB789" s="245"/>
      <c r="AC789" s="245"/>
      <c r="AD789" s="245"/>
      <c r="AE789" s="245"/>
      <c r="AF789" s="245"/>
      <c r="AG789" s="245"/>
      <c r="AH789" s="245"/>
      <c r="AI789" s="245"/>
      <c r="AJ789" s="245"/>
      <c r="AK789" s="245"/>
      <c r="AL789" s="245"/>
      <c r="AM789" s="245"/>
      <c r="AN789" s="245"/>
      <c r="AO789" s="245"/>
      <c r="AP789" s="245"/>
      <c r="AQ789" s="245"/>
      <c r="AR789" s="245"/>
      <c r="AS789" s="245"/>
      <c r="AT789" s="245"/>
    </row>
    <row r="790" ht="12.75" customHeight="1">
      <c r="A790" s="245"/>
      <c r="B790" s="245"/>
      <c r="C790" s="245"/>
      <c r="D790" s="245"/>
      <c r="E790" s="245"/>
      <c r="F790" s="245"/>
      <c r="G790" s="245"/>
      <c r="H790" s="245"/>
      <c r="I790" s="245"/>
      <c r="J790" s="245"/>
      <c r="K790" s="245"/>
      <c r="L790" s="245"/>
      <c r="M790" s="245"/>
      <c r="N790" s="245"/>
      <c r="O790" s="245"/>
      <c r="P790" s="245"/>
      <c r="Q790" s="245"/>
      <c r="R790" s="245"/>
      <c r="S790" s="245"/>
      <c r="T790" s="245"/>
      <c r="U790" s="245"/>
      <c r="V790" s="245"/>
      <c r="W790" s="245"/>
      <c r="X790" s="245"/>
      <c r="Y790" s="245"/>
      <c r="Z790" s="245"/>
      <c r="AA790" s="245"/>
      <c r="AB790" s="245"/>
      <c r="AC790" s="245"/>
      <c r="AD790" s="245"/>
      <c r="AE790" s="245"/>
      <c r="AF790" s="245"/>
      <c r="AG790" s="245"/>
      <c r="AH790" s="245"/>
      <c r="AI790" s="245"/>
      <c r="AJ790" s="245"/>
      <c r="AK790" s="245"/>
      <c r="AL790" s="245"/>
      <c r="AM790" s="245"/>
      <c r="AN790" s="245"/>
      <c r="AO790" s="245"/>
      <c r="AP790" s="245"/>
      <c r="AQ790" s="245"/>
      <c r="AR790" s="245"/>
      <c r="AS790" s="245"/>
      <c r="AT790" s="245"/>
    </row>
    <row r="791" ht="12.75" customHeight="1">
      <c r="A791" s="245"/>
      <c r="B791" s="245"/>
      <c r="C791" s="245"/>
      <c r="D791" s="245"/>
      <c r="E791" s="245"/>
      <c r="F791" s="245"/>
      <c r="G791" s="245"/>
      <c r="H791" s="245"/>
      <c r="I791" s="245"/>
      <c r="J791" s="245"/>
      <c r="K791" s="245"/>
      <c r="L791" s="245"/>
      <c r="M791" s="245"/>
      <c r="N791" s="245"/>
      <c r="O791" s="245"/>
      <c r="P791" s="245"/>
      <c r="Q791" s="245"/>
      <c r="R791" s="245"/>
      <c r="S791" s="245"/>
      <c r="T791" s="245"/>
      <c r="U791" s="245"/>
      <c r="V791" s="245"/>
      <c r="W791" s="245"/>
      <c r="X791" s="245"/>
      <c r="Y791" s="245"/>
      <c r="Z791" s="245"/>
      <c r="AA791" s="245"/>
      <c r="AB791" s="245"/>
      <c r="AC791" s="245"/>
      <c r="AD791" s="245"/>
      <c r="AE791" s="245"/>
      <c r="AF791" s="245"/>
      <c r="AG791" s="245"/>
      <c r="AH791" s="245"/>
      <c r="AI791" s="245"/>
      <c r="AJ791" s="245"/>
      <c r="AK791" s="245"/>
      <c r="AL791" s="245"/>
      <c r="AM791" s="245"/>
      <c r="AN791" s="245"/>
      <c r="AO791" s="245"/>
      <c r="AP791" s="245"/>
      <c r="AQ791" s="245"/>
      <c r="AR791" s="245"/>
      <c r="AS791" s="245"/>
      <c r="AT791" s="245"/>
    </row>
    <row r="792" ht="12.75" customHeight="1">
      <c r="A792" s="245"/>
      <c r="B792" s="245"/>
      <c r="C792" s="245"/>
      <c r="D792" s="245"/>
      <c r="E792" s="245"/>
      <c r="F792" s="245"/>
      <c r="G792" s="245"/>
      <c r="H792" s="245"/>
      <c r="I792" s="245"/>
      <c r="J792" s="245"/>
      <c r="K792" s="245"/>
      <c r="L792" s="245"/>
      <c r="M792" s="245"/>
      <c r="N792" s="245"/>
      <c r="O792" s="245"/>
      <c r="P792" s="245"/>
      <c r="Q792" s="245"/>
      <c r="R792" s="245"/>
      <c r="S792" s="245"/>
      <c r="T792" s="245"/>
      <c r="U792" s="245"/>
      <c r="V792" s="245"/>
      <c r="W792" s="245"/>
      <c r="X792" s="245"/>
      <c r="Y792" s="245"/>
      <c r="Z792" s="245"/>
      <c r="AA792" s="245"/>
      <c r="AB792" s="245"/>
      <c r="AC792" s="245"/>
      <c r="AD792" s="245"/>
      <c r="AE792" s="245"/>
      <c r="AF792" s="245"/>
      <c r="AG792" s="245"/>
      <c r="AH792" s="245"/>
      <c r="AI792" s="245"/>
      <c r="AJ792" s="245"/>
      <c r="AK792" s="245"/>
      <c r="AL792" s="245"/>
      <c r="AM792" s="245"/>
      <c r="AN792" s="245"/>
      <c r="AO792" s="245"/>
      <c r="AP792" s="245"/>
      <c r="AQ792" s="245"/>
      <c r="AR792" s="245"/>
      <c r="AS792" s="245"/>
      <c r="AT792" s="245"/>
    </row>
    <row r="793" ht="12.75" customHeight="1">
      <c r="A793" s="245"/>
      <c r="B793" s="245"/>
      <c r="C793" s="245"/>
      <c r="D793" s="245"/>
      <c r="E793" s="245"/>
      <c r="F793" s="245"/>
      <c r="G793" s="245"/>
      <c r="H793" s="245"/>
      <c r="I793" s="245"/>
      <c r="J793" s="245"/>
      <c r="K793" s="245"/>
      <c r="L793" s="245"/>
      <c r="M793" s="245"/>
      <c r="N793" s="245"/>
      <c r="O793" s="245"/>
      <c r="P793" s="245"/>
      <c r="Q793" s="245"/>
      <c r="R793" s="245"/>
      <c r="S793" s="245"/>
      <c r="T793" s="245"/>
      <c r="U793" s="245"/>
      <c r="V793" s="245"/>
      <c r="W793" s="245"/>
      <c r="X793" s="245"/>
      <c r="Y793" s="245"/>
      <c r="Z793" s="245"/>
      <c r="AA793" s="245"/>
      <c r="AB793" s="245"/>
      <c r="AC793" s="245"/>
      <c r="AD793" s="245"/>
      <c r="AE793" s="245"/>
      <c r="AF793" s="245"/>
      <c r="AG793" s="245"/>
      <c r="AH793" s="245"/>
      <c r="AI793" s="245"/>
      <c r="AJ793" s="245"/>
      <c r="AK793" s="245"/>
      <c r="AL793" s="245"/>
      <c r="AM793" s="245"/>
      <c r="AN793" s="245"/>
      <c r="AO793" s="245"/>
      <c r="AP793" s="245"/>
      <c r="AQ793" s="245"/>
      <c r="AR793" s="245"/>
      <c r="AS793" s="245"/>
      <c r="AT793" s="245"/>
    </row>
    <row r="794" ht="12.75" customHeight="1">
      <c r="A794" s="245"/>
      <c r="B794" s="245"/>
      <c r="C794" s="245"/>
      <c r="D794" s="245"/>
      <c r="E794" s="245"/>
      <c r="F794" s="245"/>
      <c r="G794" s="245"/>
      <c r="H794" s="245"/>
      <c r="I794" s="245"/>
      <c r="J794" s="245"/>
      <c r="K794" s="245"/>
      <c r="L794" s="245"/>
      <c r="M794" s="245"/>
      <c r="N794" s="245"/>
      <c r="O794" s="245"/>
      <c r="P794" s="245"/>
      <c r="Q794" s="245"/>
      <c r="R794" s="245"/>
      <c r="S794" s="245"/>
      <c r="T794" s="245"/>
      <c r="U794" s="245"/>
      <c r="V794" s="245"/>
      <c r="W794" s="245"/>
      <c r="X794" s="245"/>
      <c r="Y794" s="245"/>
      <c r="Z794" s="245"/>
      <c r="AA794" s="245"/>
      <c r="AB794" s="245"/>
      <c r="AC794" s="245"/>
      <c r="AD794" s="245"/>
      <c r="AE794" s="245"/>
      <c r="AF794" s="245"/>
      <c r="AG794" s="245"/>
      <c r="AH794" s="245"/>
      <c r="AI794" s="245"/>
      <c r="AJ794" s="245"/>
      <c r="AK794" s="245"/>
      <c r="AL794" s="245"/>
      <c r="AM794" s="245"/>
      <c r="AN794" s="245"/>
      <c r="AO794" s="245"/>
      <c r="AP794" s="245"/>
      <c r="AQ794" s="245"/>
      <c r="AR794" s="245"/>
      <c r="AS794" s="245"/>
      <c r="AT794" s="245"/>
    </row>
    <row r="795" ht="12.75" customHeight="1">
      <c r="A795" s="245"/>
      <c r="B795" s="245"/>
      <c r="C795" s="245"/>
      <c r="D795" s="245"/>
      <c r="E795" s="245"/>
      <c r="F795" s="245"/>
      <c r="G795" s="245"/>
      <c r="H795" s="245"/>
      <c r="I795" s="245"/>
      <c r="J795" s="245"/>
      <c r="K795" s="245"/>
      <c r="L795" s="245"/>
      <c r="M795" s="245"/>
      <c r="N795" s="245"/>
      <c r="O795" s="245"/>
      <c r="P795" s="245"/>
      <c r="Q795" s="245"/>
      <c r="R795" s="245"/>
      <c r="S795" s="245"/>
      <c r="T795" s="245"/>
      <c r="U795" s="245"/>
      <c r="V795" s="245"/>
      <c r="W795" s="245"/>
      <c r="X795" s="245"/>
      <c r="Y795" s="245"/>
      <c r="Z795" s="245"/>
      <c r="AA795" s="245"/>
      <c r="AB795" s="245"/>
      <c r="AC795" s="245"/>
      <c r="AD795" s="245"/>
      <c r="AE795" s="245"/>
      <c r="AF795" s="245"/>
      <c r="AG795" s="245"/>
      <c r="AH795" s="245"/>
      <c r="AI795" s="245"/>
      <c r="AJ795" s="245"/>
      <c r="AK795" s="245"/>
      <c r="AL795" s="245"/>
      <c r="AM795" s="245"/>
      <c r="AN795" s="245"/>
      <c r="AO795" s="245"/>
      <c r="AP795" s="245"/>
      <c r="AQ795" s="245"/>
      <c r="AR795" s="245"/>
      <c r="AS795" s="245"/>
      <c r="AT795" s="245"/>
    </row>
    <row r="796" ht="12.75" customHeight="1">
      <c r="A796" s="245"/>
      <c r="B796" s="245"/>
      <c r="C796" s="245"/>
      <c r="D796" s="245"/>
      <c r="E796" s="245"/>
      <c r="F796" s="245"/>
      <c r="G796" s="245"/>
      <c r="H796" s="245"/>
      <c r="I796" s="245"/>
      <c r="J796" s="245"/>
      <c r="K796" s="245"/>
      <c r="L796" s="245"/>
      <c r="M796" s="245"/>
      <c r="N796" s="245"/>
      <c r="O796" s="245"/>
      <c r="P796" s="245"/>
      <c r="Q796" s="245"/>
      <c r="R796" s="245"/>
      <c r="S796" s="245"/>
      <c r="T796" s="245"/>
      <c r="U796" s="245"/>
      <c r="V796" s="245"/>
      <c r="W796" s="245"/>
      <c r="X796" s="245"/>
      <c r="Y796" s="245"/>
      <c r="Z796" s="245"/>
      <c r="AA796" s="245"/>
      <c r="AB796" s="245"/>
      <c r="AC796" s="245"/>
      <c r="AD796" s="245"/>
      <c r="AE796" s="245"/>
      <c r="AF796" s="245"/>
      <c r="AG796" s="245"/>
      <c r="AH796" s="245"/>
      <c r="AI796" s="245"/>
      <c r="AJ796" s="245"/>
      <c r="AK796" s="245"/>
      <c r="AL796" s="245"/>
      <c r="AM796" s="245"/>
      <c r="AN796" s="245"/>
      <c r="AO796" s="245"/>
      <c r="AP796" s="245"/>
      <c r="AQ796" s="245"/>
      <c r="AR796" s="245"/>
      <c r="AS796" s="245"/>
      <c r="AT796" s="245"/>
    </row>
    <row r="797" ht="12.75" customHeight="1">
      <c r="A797" s="245"/>
      <c r="B797" s="245"/>
      <c r="C797" s="245"/>
      <c r="D797" s="245"/>
      <c r="E797" s="245"/>
      <c r="F797" s="245"/>
      <c r="G797" s="245"/>
      <c r="H797" s="245"/>
      <c r="I797" s="245"/>
      <c r="J797" s="245"/>
      <c r="K797" s="245"/>
      <c r="L797" s="245"/>
      <c r="M797" s="245"/>
      <c r="N797" s="245"/>
      <c r="O797" s="245"/>
      <c r="P797" s="245"/>
      <c r="Q797" s="245"/>
      <c r="R797" s="245"/>
      <c r="S797" s="245"/>
      <c r="T797" s="245"/>
      <c r="U797" s="245"/>
      <c r="V797" s="245"/>
      <c r="W797" s="245"/>
      <c r="X797" s="245"/>
      <c r="Y797" s="245"/>
      <c r="Z797" s="245"/>
      <c r="AA797" s="245"/>
      <c r="AB797" s="245"/>
      <c r="AC797" s="245"/>
      <c r="AD797" s="245"/>
      <c r="AE797" s="245"/>
      <c r="AF797" s="245"/>
      <c r="AG797" s="245"/>
      <c r="AH797" s="245"/>
      <c r="AI797" s="245"/>
      <c r="AJ797" s="245"/>
      <c r="AK797" s="245"/>
      <c r="AL797" s="245"/>
      <c r="AM797" s="245"/>
      <c r="AN797" s="245"/>
      <c r="AO797" s="245"/>
      <c r="AP797" s="245"/>
      <c r="AQ797" s="245"/>
      <c r="AR797" s="245"/>
      <c r="AS797" s="245"/>
      <c r="AT797" s="245"/>
    </row>
    <row r="798" ht="12.75" customHeight="1">
      <c r="A798" s="245"/>
      <c r="B798" s="245"/>
      <c r="C798" s="245"/>
      <c r="D798" s="245"/>
      <c r="E798" s="245"/>
      <c r="F798" s="245"/>
      <c r="G798" s="245"/>
      <c r="H798" s="245"/>
      <c r="I798" s="245"/>
      <c r="J798" s="245"/>
      <c r="K798" s="245"/>
      <c r="L798" s="245"/>
      <c r="M798" s="245"/>
      <c r="N798" s="245"/>
      <c r="O798" s="245"/>
      <c r="P798" s="245"/>
      <c r="Q798" s="245"/>
      <c r="R798" s="245"/>
      <c r="S798" s="245"/>
      <c r="T798" s="245"/>
      <c r="U798" s="245"/>
      <c r="V798" s="245"/>
      <c r="W798" s="245"/>
      <c r="X798" s="245"/>
      <c r="Y798" s="245"/>
      <c r="Z798" s="245"/>
      <c r="AA798" s="245"/>
      <c r="AB798" s="245"/>
      <c r="AC798" s="245"/>
      <c r="AD798" s="245"/>
      <c r="AE798" s="245"/>
      <c r="AF798" s="245"/>
      <c r="AG798" s="245"/>
      <c r="AH798" s="245"/>
      <c r="AI798" s="245"/>
      <c r="AJ798" s="245"/>
      <c r="AK798" s="245"/>
      <c r="AL798" s="245"/>
      <c r="AM798" s="245"/>
      <c r="AN798" s="245"/>
      <c r="AO798" s="245"/>
      <c r="AP798" s="245"/>
      <c r="AQ798" s="245"/>
      <c r="AR798" s="245"/>
      <c r="AS798" s="245"/>
      <c r="AT798" s="245"/>
    </row>
    <row r="799" ht="12.75" customHeight="1">
      <c r="A799" s="245"/>
      <c r="B799" s="245"/>
      <c r="C799" s="245"/>
      <c r="D799" s="245"/>
      <c r="E799" s="245"/>
      <c r="F799" s="245"/>
      <c r="G799" s="245"/>
      <c r="H799" s="245"/>
      <c r="I799" s="245"/>
      <c r="J799" s="245"/>
      <c r="K799" s="245"/>
      <c r="L799" s="245"/>
      <c r="M799" s="245"/>
      <c r="N799" s="245"/>
      <c r="O799" s="245"/>
      <c r="P799" s="245"/>
      <c r="Q799" s="245"/>
      <c r="R799" s="245"/>
      <c r="S799" s="245"/>
      <c r="T799" s="245"/>
      <c r="U799" s="245"/>
      <c r="V799" s="245"/>
      <c r="W799" s="245"/>
      <c r="X799" s="245"/>
      <c r="Y799" s="245"/>
      <c r="Z799" s="245"/>
      <c r="AA799" s="245"/>
      <c r="AB799" s="245"/>
      <c r="AC799" s="245"/>
      <c r="AD799" s="245"/>
      <c r="AE799" s="245"/>
      <c r="AF799" s="245"/>
      <c r="AG799" s="245"/>
      <c r="AH799" s="245"/>
      <c r="AI799" s="245"/>
      <c r="AJ799" s="245"/>
      <c r="AK799" s="245"/>
      <c r="AL799" s="245"/>
      <c r="AM799" s="245"/>
      <c r="AN799" s="245"/>
      <c r="AO799" s="245"/>
      <c r="AP799" s="245"/>
      <c r="AQ799" s="245"/>
      <c r="AR799" s="245"/>
      <c r="AS799" s="245"/>
      <c r="AT799" s="245"/>
    </row>
    <row r="800" ht="12.75" customHeight="1">
      <c r="A800" s="245"/>
      <c r="B800" s="245"/>
      <c r="C800" s="245"/>
      <c r="D800" s="245"/>
      <c r="E800" s="245"/>
      <c r="F800" s="245"/>
      <c r="G800" s="245"/>
      <c r="H800" s="245"/>
      <c r="I800" s="245"/>
      <c r="J800" s="245"/>
      <c r="K800" s="245"/>
      <c r="L800" s="245"/>
      <c r="M800" s="245"/>
      <c r="N800" s="245"/>
      <c r="O800" s="245"/>
      <c r="P800" s="245"/>
      <c r="Q800" s="245"/>
      <c r="R800" s="245"/>
      <c r="S800" s="245"/>
      <c r="T800" s="245"/>
      <c r="U800" s="245"/>
      <c r="V800" s="245"/>
      <c r="W800" s="245"/>
      <c r="X800" s="245"/>
      <c r="Y800" s="245"/>
      <c r="Z800" s="245"/>
      <c r="AA800" s="245"/>
      <c r="AB800" s="245"/>
      <c r="AC800" s="245"/>
      <c r="AD800" s="245"/>
      <c r="AE800" s="245"/>
      <c r="AF800" s="245"/>
      <c r="AG800" s="245"/>
      <c r="AH800" s="245"/>
      <c r="AI800" s="245"/>
      <c r="AJ800" s="245"/>
      <c r="AK800" s="245"/>
      <c r="AL800" s="245"/>
      <c r="AM800" s="245"/>
      <c r="AN800" s="245"/>
      <c r="AO800" s="245"/>
      <c r="AP800" s="245"/>
      <c r="AQ800" s="245"/>
      <c r="AR800" s="245"/>
      <c r="AS800" s="245"/>
      <c r="AT800" s="245"/>
    </row>
    <row r="801" ht="12.75" customHeight="1">
      <c r="A801" s="245"/>
      <c r="B801" s="245"/>
      <c r="C801" s="245"/>
      <c r="D801" s="245"/>
      <c r="E801" s="245"/>
      <c r="F801" s="245"/>
      <c r="G801" s="245"/>
      <c r="H801" s="245"/>
      <c r="I801" s="245"/>
      <c r="J801" s="245"/>
      <c r="K801" s="245"/>
      <c r="L801" s="245"/>
      <c r="M801" s="245"/>
      <c r="N801" s="245"/>
      <c r="O801" s="245"/>
      <c r="P801" s="245"/>
      <c r="Q801" s="245"/>
      <c r="R801" s="245"/>
      <c r="S801" s="245"/>
      <c r="T801" s="245"/>
      <c r="U801" s="245"/>
      <c r="V801" s="245"/>
      <c r="W801" s="245"/>
      <c r="X801" s="245"/>
      <c r="Y801" s="245"/>
      <c r="Z801" s="245"/>
      <c r="AA801" s="245"/>
      <c r="AB801" s="245"/>
      <c r="AC801" s="245"/>
      <c r="AD801" s="245"/>
      <c r="AE801" s="245"/>
      <c r="AF801" s="245"/>
      <c r="AG801" s="245"/>
      <c r="AH801" s="245"/>
      <c r="AI801" s="245"/>
      <c r="AJ801" s="245"/>
      <c r="AK801" s="245"/>
      <c r="AL801" s="245"/>
      <c r="AM801" s="245"/>
      <c r="AN801" s="245"/>
      <c r="AO801" s="245"/>
      <c r="AP801" s="245"/>
      <c r="AQ801" s="245"/>
      <c r="AR801" s="245"/>
      <c r="AS801" s="245"/>
      <c r="AT801" s="245"/>
    </row>
    <row r="802" ht="12.75" customHeight="1">
      <c r="A802" s="245"/>
      <c r="B802" s="245"/>
      <c r="C802" s="245"/>
      <c r="D802" s="245"/>
      <c r="E802" s="245"/>
      <c r="F802" s="245"/>
      <c r="G802" s="245"/>
      <c r="H802" s="245"/>
      <c r="I802" s="245"/>
      <c r="J802" s="245"/>
      <c r="K802" s="245"/>
      <c r="L802" s="245"/>
      <c r="M802" s="245"/>
      <c r="N802" s="245"/>
      <c r="O802" s="245"/>
      <c r="P802" s="245"/>
      <c r="Q802" s="245"/>
      <c r="R802" s="245"/>
      <c r="S802" s="245"/>
      <c r="T802" s="245"/>
      <c r="U802" s="245"/>
      <c r="V802" s="245"/>
      <c r="W802" s="245"/>
      <c r="X802" s="245"/>
      <c r="Y802" s="245"/>
      <c r="Z802" s="245"/>
      <c r="AA802" s="245"/>
      <c r="AB802" s="245"/>
      <c r="AC802" s="245"/>
      <c r="AD802" s="245"/>
      <c r="AE802" s="245"/>
      <c r="AF802" s="245"/>
      <c r="AG802" s="245"/>
      <c r="AH802" s="245"/>
      <c r="AI802" s="245"/>
      <c r="AJ802" s="245"/>
      <c r="AK802" s="245"/>
      <c r="AL802" s="245"/>
      <c r="AM802" s="245"/>
      <c r="AN802" s="245"/>
      <c r="AO802" s="245"/>
      <c r="AP802" s="245"/>
      <c r="AQ802" s="245"/>
      <c r="AR802" s="245"/>
      <c r="AS802" s="245"/>
      <c r="AT802" s="245"/>
    </row>
    <row r="803" ht="12.75" customHeight="1">
      <c r="A803" s="245"/>
      <c r="B803" s="245"/>
      <c r="C803" s="245"/>
      <c r="D803" s="245"/>
      <c r="E803" s="245"/>
      <c r="F803" s="245"/>
      <c r="G803" s="245"/>
      <c r="H803" s="245"/>
      <c r="I803" s="245"/>
      <c r="J803" s="245"/>
      <c r="K803" s="245"/>
      <c r="L803" s="245"/>
      <c r="M803" s="245"/>
      <c r="N803" s="245"/>
      <c r="O803" s="245"/>
      <c r="P803" s="245"/>
      <c r="Q803" s="245"/>
      <c r="R803" s="245"/>
      <c r="S803" s="245"/>
      <c r="T803" s="245"/>
      <c r="U803" s="245"/>
      <c r="V803" s="245"/>
      <c r="W803" s="245"/>
      <c r="X803" s="245"/>
      <c r="Y803" s="245"/>
      <c r="Z803" s="245"/>
      <c r="AA803" s="245"/>
      <c r="AB803" s="245"/>
      <c r="AC803" s="245"/>
      <c r="AD803" s="245"/>
      <c r="AE803" s="245"/>
      <c r="AF803" s="245"/>
      <c r="AG803" s="245"/>
      <c r="AH803" s="245"/>
      <c r="AI803" s="245"/>
      <c r="AJ803" s="245"/>
      <c r="AK803" s="245"/>
      <c r="AL803" s="245"/>
      <c r="AM803" s="245"/>
      <c r="AN803" s="245"/>
      <c r="AO803" s="245"/>
      <c r="AP803" s="245"/>
      <c r="AQ803" s="245"/>
      <c r="AR803" s="245"/>
      <c r="AS803" s="245"/>
      <c r="AT803" s="245"/>
    </row>
    <row r="804" ht="12.75" customHeight="1">
      <c r="A804" s="245"/>
      <c r="B804" s="245"/>
      <c r="C804" s="245"/>
      <c r="D804" s="245"/>
      <c r="E804" s="245"/>
      <c r="F804" s="245"/>
      <c r="G804" s="245"/>
      <c r="H804" s="245"/>
      <c r="I804" s="245"/>
      <c r="J804" s="245"/>
      <c r="K804" s="245"/>
      <c r="L804" s="245"/>
      <c r="M804" s="245"/>
      <c r="N804" s="245"/>
      <c r="O804" s="245"/>
      <c r="P804" s="245"/>
      <c r="Q804" s="245"/>
      <c r="R804" s="245"/>
      <c r="S804" s="245"/>
      <c r="T804" s="245"/>
      <c r="U804" s="245"/>
      <c r="V804" s="245"/>
      <c r="W804" s="245"/>
      <c r="X804" s="245"/>
      <c r="Y804" s="245"/>
      <c r="Z804" s="245"/>
      <c r="AA804" s="245"/>
      <c r="AB804" s="245"/>
      <c r="AC804" s="245"/>
      <c r="AD804" s="245"/>
      <c r="AE804" s="245"/>
      <c r="AF804" s="245"/>
      <c r="AG804" s="245"/>
      <c r="AH804" s="245"/>
      <c r="AI804" s="245"/>
      <c r="AJ804" s="245"/>
      <c r="AK804" s="245"/>
      <c r="AL804" s="245"/>
      <c r="AM804" s="245"/>
      <c r="AN804" s="245"/>
      <c r="AO804" s="245"/>
      <c r="AP804" s="245"/>
      <c r="AQ804" s="245"/>
      <c r="AR804" s="245"/>
      <c r="AS804" s="245"/>
      <c r="AT804" s="245"/>
    </row>
    <row r="805" ht="12.75" customHeight="1">
      <c r="A805" s="245"/>
      <c r="B805" s="245"/>
      <c r="C805" s="245"/>
      <c r="D805" s="245"/>
      <c r="E805" s="245"/>
      <c r="F805" s="245"/>
      <c r="G805" s="245"/>
      <c r="H805" s="245"/>
      <c r="I805" s="245"/>
      <c r="J805" s="245"/>
      <c r="K805" s="245"/>
      <c r="L805" s="245"/>
      <c r="M805" s="245"/>
      <c r="N805" s="245"/>
      <c r="O805" s="245"/>
      <c r="P805" s="245"/>
      <c r="Q805" s="245"/>
      <c r="R805" s="245"/>
      <c r="S805" s="245"/>
      <c r="T805" s="245"/>
      <c r="U805" s="245"/>
      <c r="V805" s="245"/>
      <c r="W805" s="245"/>
      <c r="X805" s="245"/>
      <c r="Y805" s="245"/>
      <c r="Z805" s="245"/>
      <c r="AA805" s="245"/>
      <c r="AB805" s="245"/>
      <c r="AC805" s="245"/>
      <c r="AD805" s="245"/>
      <c r="AE805" s="245"/>
      <c r="AF805" s="245"/>
      <c r="AG805" s="245"/>
      <c r="AH805" s="245"/>
      <c r="AI805" s="245"/>
      <c r="AJ805" s="245"/>
      <c r="AK805" s="245"/>
      <c r="AL805" s="245"/>
      <c r="AM805" s="245"/>
      <c r="AN805" s="245"/>
      <c r="AO805" s="245"/>
      <c r="AP805" s="245"/>
      <c r="AQ805" s="245"/>
      <c r="AR805" s="245"/>
      <c r="AS805" s="245"/>
      <c r="AT805" s="245"/>
    </row>
    <row r="806" ht="12.75" customHeight="1">
      <c r="A806" s="245"/>
      <c r="B806" s="245"/>
      <c r="C806" s="245"/>
      <c r="D806" s="245"/>
      <c r="E806" s="245"/>
      <c r="F806" s="245"/>
      <c r="G806" s="245"/>
      <c r="H806" s="245"/>
      <c r="I806" s="245"/>
      <c r="J806" s="245"/>
      <c r="K806" s="245"/>
      <c r="L806" s="245"/>
      <c r="M806" s="245"/>
      <c r="N806" s="245"/>
      <c r="O806" s="245"/>
      <c r="P806" s="245"/>
      <c r="Q806" s="245"/>
      <c r="R806" s="245"/>
      <c r="S806" s="245"/>
      <c r="T806" s="245"/>
      <c r="U806" s="245"/>
      <c r="V806" s="245"/>
      <c r="W806" s="245"/>
      <c r="X806" s="245"/>
      <c r="Y806" s="245"/>
      <c r="Z806" s="245"/>
      <c r="AA806" s="245"/>
      <c r="AB806" s="245"/>
      <c r="AC806" s="245"/>
      <c r="AD806" s="245"/>
      <c r="AE806" s="245"/>
      <c r="AF806" s="245"/>
      <c r="AG806" s="245"/>
      <c r="AH806" s="245"/>
      <c r="AI806" s="245"/>
      <c r="AJ806" s="245"/>
      <c r="AK806" s="245"/>
      <c r="AL806" s="245"/>
      <c r="AM806" s="245"/>
      <c r="AN806" s="245"/>
      <c r="AO806" s="245"/>
      <c r="AP806" s="245"/>
      <c r="AQ806" s="245"/>
      <c r="AR806" s="245"/>
      <c r="AS806" s="245"/>
      <c r="AT806" s="245"/>
    </row>
    <row r="807" ht="12.75" customHeight="1">
      <c r="A807" s="245"/>
      <c r="B807" s="245"/>
      <c r="C807" s="245"/>
      <c r="D807" s="245"/>
      <c r="E807" s="245"/>
      <c r="F807" s="245"/>
      <c r="G807" s="245"/>
      <c r="H807" s="245"/>
      <c r="I807" s="245"/>
      <c r="J807" s="245"/>
      <c r="K807" s="245"/>
      <c r="L807" s="245"/>
      <c r="M807" s="245"/>
      <c r="N807" s="245"/>
      <c r="O807" s="245"/>
      <c r="P807" s="245"/>
      <c r="Q807" s="245"/>
      <c r="R807" s="245"/>
      <c r="S807" s="245"/>
      <c r="T807" s="245"/>
      <c r="U807" s="245"/>
      <c r="V807" s="245"/>
      <c r="W807" s="245"/>
      <c r="X807" s="245"/>
      <c r="Y807" s="245"/>
      <c r="Z807" s="245"/>
      <c r="AA807" s="245"/>
      <c r="AB807" s="245"/>
      <c r="AC807" s="245"/>
      <c r="AD807" s="245"/>
      <c r="AE807" s="245"/>
      <c r="AF807" s="245"/>
      <c r="AG807" s="245"/>
      <c r="AH807" s="245"/>
      <c r="AI807" s="245"/>
      <c r="AJ807" s="245"/>
      <c r="AK807" s="245"/>
      <c r="AL807" s="245"/>
      <c r="AM807" s="245"/>
      <c r="AN807" s="245"/>
      <c r="AO807" s="245"/>
      <c r="AP807" s="245"/>
      <c r="AQ807" s="245"/>
      <c r="AR807" s="245"/>
      <c r="AS807" s="245"/>
      <c r="AT807" s="245"/>
    </row>
    <row r="808" ht="12.75" customHeight="1">
      <c r="A808" s="245"/>
      <c r="B808" s="245"/>
      <c r="C808" s="245"/>
      <c r="D808" s="245"/>
      <c r="E808" s="245"/>
      <c r="F808" s="245"/>
      <c r="G808" s="245"/>
      <c r="H808" s="245"/>
      <c r="I808" s="245"/>
      <c r="J808" s="245"/>
      <c r="K808" s="245"/>
      <c r="L808" s="245"/>
      <c r="M808" s="245"/>
      <c r="N808" s="245"/>
      <c r="O808" s="245"/>
      <c r="P808" s="245"/>
      <c r="Q808" s="245"/>
      <c r="R808" s="245"/>
      <c r="S808" s="245"/>
      <c r="T808" s="245"/>
      <c r="U808" s="245"/>
      <c r="V808" s="245"/>
      <c r="W808" s="245"/>
      <c r="X808" s="245"/>
      <c r="Y808" s="245"/>
      <c r="Z808" s="245"/>
      <c r="AA808" s="245"/>
      <c r="AB808" s="245"/>
      <c r="AC808" s="245"/>
      <c r="AD808" s="245"/>
      <c r="AE808" s="245"/>
      <c r="AF808" s="245"/>
      <c r="AG808" s="245"/>
      <c r="AH808" s="245"/>
      <c r="AI808" s="245"/>
      <c r="AJ808" s="245"/>
      <c r="AK808" s="245"/>
      <c r="AL808" s="245"/>
      <c r="AM808" s="245"/>
      <c r="AN808" s="245"/>
      <c r="AO808" s="245"/>
      <c r="AP808" s="245"/>
      <c r="AQ808" s="245"/>
      <c r="AR808" s="245"/>
      <c r="AS808" s="245"/>
      <c r="AT808" s="245"/>
    </row>
    <row r="809" ht="12.75" customHeight="1">
      <c r="A809" s="245"/>
      <c r="B809" s="245"/>
      <c r="C809" s="245"/>
      <c r="D809" s="245"/>
      <c r="E809" s="245"/>
      <c r="F809" s="245"/>
      <c r="G809" s="245"/>
      <c r="H809" s="245"/>
      <c r="I809" s="245"/>
      <c r="J809" s="245"/>
      <c r="K809" s="245"/>
      <c r="L809" s="245"/>
      <c r="M809" s="245"/>
      <c r="N809" s="245"/>
      <c r="O809" s="245"/>
      <c r="P809" s="245"/>
      <c r="Q809" s="245"/>
      <c r="R809" s="245"/>
      <c r="S809" s="245"/>
      <c r="T809" s="245"/>
      <c r="U809" s="245"/>
      <c r="V809" s="245"/>
      <c r="W809" s="245"/>
      <c r="X809" s="245"/>
      <c r="Y809" s="245"/>
      <c r="Z809" s="245"/>
      <c r="AA809" s="245"/>
      <c r="AB809" s="245"/>
      <c r="AC809" s="245"/>
      <c r="AD809" s="245"/>
      <c r="AE809" s="245"/>
      <c r="AF809" s="245"/>
      <c r="AG809" s="245"/>
      <c r="AH809" s="245"/>
      <c r="AI809" s="245"/>
      <c r="AJ809" s="245"/>
      <c r="AK809" s="245"/>
      <c r="AL809" s="245"/>
      <c r="AM809" s="245"/>
      <c r="AN809" s="245"/>
      <c r="AO809" s="245"/>
      <c r="AP809" s="245"/>
      <c r="AQ809" s="245"/>
      <c r="AR809" s="245"/>
      <c r="AS809" s="245"/>
      <c r="AT809" s="245"/>
    </row>
    <row r="810" ht="12.75" customHeight="1">
      <c r="A810" s="245"/>
      <c r="B810" s="245"/>
      <c r="C810" s="245"/>
      <c r="D810" s="245"/>
      <c r="E810" s="245"/>
      <c r="F810" s="245"/>
      <c r="G810" s="245"/>
      <c r="H810" s="245"/>
      <c r="I810" s="245"/>
      <c r="J810" s="245"/>
      <c r="K810" s="245"/>
      <c r="L810" s="245"/>
      <c r="M810" s="245"/>
      <c r="N810" s="245"/>
      <c r="O810" s="245"/>
      <c r="P810" s="245"/>
      <c r="Q810" s="245"/>
      <c r="R810" s="245"/>
      <c r="S810" s="245"/>
      <c r="T810" s="245"/>
      <c r="U810" s="245"/>
      <c r="V810" s="245"/>
      <c r="W810" s="245"/>
      <c r="X810" s="245"/>
      <c r="Y810" s="245"/>
      <c r="Z810" s="245"/>
      <c r="AA810" s="245"/>
      <c r="AB810" s="245"/>
      <c r="AC810" s="245"/>
      <c r="AD810" s="245"/>
      <c r="AE810" s="245"/>
      <c r="AF810" s="245"/>
      <c r="AG810" s="245"/>
      <c r="AH810" s="245"/>
      <c r="AI810" s="245"/>
      <c r="AJ810" s="245"/>
      <c r="AK810" s="245"/>
      <c r="AL810" s="245"/>
      <c r="AM810" s="245"/>
      <c r="AN810" s="245"/>
      <c r="AO810" s="245"/>
      <c r="AP810" s="245"/>
      <c r="AQ810" s="245"/>
      <c r="AR810" s="245"/>
      <c r="AS810" s="245"/>
      <c r="AT810" s="245"/>
    </row>
    <row r="811" ht="12.75" customHeight="1">
      <c r="A811" s="245"/>
      <c r="B811" s="245"/>
      <c r="C811" s="245"/>
      <c r="D811" s="245"/>
      <c r="E811" s="245"/>
      <c r="F811" s="245"/>
      <c r="G811" s="245"/>
      <c r="H811" s="245"/>
      <c r="I811" s="245"/>
      <c r="J811" s="245"/>
      <c r="K811" s="245"/>
      <c r="L811" s="245"/>
      <c r="M811" s="245"/>
      <c r="N811" s="245"/>
      <c r="O811" s="245"/>
      <c r="P811" s="245"/>
      <c r="Q811" s="245"/>
      <c r="R811" s="245"/>
      <c r="S811" s="245"/>
      <c r="T811" s="245"/>
      <c r="U811" s="245"/>
      <c r="V811" s="245"/>
      <c r="W811" s="245"/>
      <c r="X811" s="245"/>
      <c r="Y811" s="245"/>
      <c r="Z811" s="245"/>
      <c r="AA811" s="245"/>
      <c r="AB811" s="245"/>
      <c r="AC811" s="245"/>
      <c r="AD811" s="245"/>
      <c r="AE811" s="245"/>
      <c r="AF811" s="245"/>
      <c r="AG811" s="245"/>
      <c r="AH811" s="245"/>
      <c r="AI811" s="245"/>
      <c r="AJ811" s="245"/>
      <c r="AK811" s="245"/>
      <c r="AL811" s="245"/>
      <c r="AM811" s="245"/>
      <c r="AN811" s="245"/>
      <c r="AO811" s="245"/>
      <c r="AP811" s="245"/>
      <c r="AQ811" s="245"/>
      <c r="AR811" s="245"/>
      <c r="AS811" s="245"/>
      <c r="AT811" s="245"/>
    </row>
    <row r="812" ht="12.75" customHeight="1">
      <c r="A812" s="245"/>
      <c r="B812" s="245"/>
      <c r="C812" s="245"/>
      <c r="D812" s="245"/>
      <c r="E812" s="245"/>
      <c r="F812" s="245"/>
      <c r="G812" s="245"/>
      <c r="H812" s="245"/>
      <c r="I812" s="245"/>
      <c r="J812" s="245"/>
      <c r="K812" s="245"/>
      <c r="L812" s="245"/>
      <c r="M812" s="245"/>
      <c r="N812" s="245"/>
      <c r="O812" s="245"/>
      <c r="P812" s="245"/>
      <c r="Q812" s="245"/>
      <c r="R812" s="245"/>
      <c r="S812" s="245"/>
      <c r="T812" s="245"/>
      <c r="U812" s="245"/>
      <c r="V812" s="245"/>
      <c r="W812" s="245"/>
      <c r="X812" s="245"/>
      <c r="Y812" s="245"/>
      <c r="Z812" s="245"/>
      <c r="AA812" s="245"/>
      <c r="AB812" s="245"/>
      <c r="AC812" s="245"/>
      <c r="AD812" s="245"/>
      <c r="AE812" s="245"/>
      <c r="AF812" s="245"/>
      <c r="AG812" s="245"/>
      <c r="AH812" s="245"/>
      <c r="AI812" s="245"/>
      <c r="AJ812" s="245"/>
      <c r="AK812" s="245"/>
      <c r="AL812" s="245"/>
      <c r="AM812" s="245"/>
      <c r="AN812" s="245"/>
      <c r="AO812" s="245"/>
      <c r="AP812" s="245"/>
      <c r="AQ812" s="245"/>
      <c r="AR812" s="245"/>
      <c r="AS812" s="245"/>
      <c r="AT812" s="245"/>
    </row>
    <row r="813" ht="12.75" customHeight="1">
      <c r="A813" s="245"/>
      <c r="B813" s="245"/>
      <c r="C813" s="245"/>
      <c r="D813" s="245"/>
      <c r="E813" s="245"/>
      <c r="F813" s="245"/>
      <c r="G813" s="245"/>
      <c r="H813" s="245"/>
      <c r="I813" s="245"/>
      <c r="J813" s="245"/>
      <c r="K813" s="245"/>
      <c r="L813" s="245"/>
      <c r="M813" s="245"/>
      <c r="N813" s="245"/>
      <c r="O813" s="245"/>
      <c r="P813" s="245"/>
      <c r="Q813" s="245"/>
      <c r="R813" s="245"/>
      <c r="S813" s="245"/>
      <c r="T813" s="245"/>
      <c r="U813" s="245"/>
      <c r="V813" s="245"/>
      <c r="W813" s="245"/>
      <c r="X813" s="245"/>
      <c r="Y813" s="245"/>
      <c r="Z813" s="245"/>
      <c r="AA813" s="245"/>
      <c r="AB813" s="245"/>
      <c r="AC813" s="245"/>
      <c r="AD813" s="245"/>
      <c r="AE813" s="245"/>
      <c r="AF813" s="245"/>
      <c r="AG813" s="245"/>
      <c r="AH813" s="245"/>
      <c r="AI813" s="245"/>
      <c r="AJ813" s="245"/>
      <c r="AK813" s="245"/>
      <c r="AL813" s="245"/>
      <c r="AM813" s="245"/>
      <c r="AN813" s="245"/>
      <c r="AO813" s="245"/>
      <c r="AP813" s="245"/>
      <c r="AQ813" s="245"/>
      <c r="AR813" s="245"/>
      <c r="AS813" s="245"/>
      <c r="AT813" s="245"/>
    </row>
    <row r="814" ht="12.75" customHeight="1">
      <c r="A814" s="245"/>
      <c r="B814" s="245"/>
      <c r="C814" s="245"/>
      <c r="D814" s="245"/>
      <c r="E814" s="245"/>
      <c r="F814" s="245"/>
      <c r="G814" s="245"/>
      <c r="H814" s="245"/>
      <c r="I814" s="245"/>
      <c r="J814" s="245"/>
      <c r="K814" s="245"/>
      <c r="L814" s="245"/>
      <c r="M814" s="245"/>
      <c r="N814" s="245"/>
      <c r="O814" s="245"/>
      <c r="P814" s="245"/>
      <c r="Q814" s="245"/>
      <c r="R814" s="245"/>
      <c r="S814" s="245"/>
      <c r="T814" s="245"/>
      <c r="U814" s="245"/>
      <c r="V814" s="245"/>
      <c r="W814" s="245"/>
      <c r="X814" s="245"/>
      <c r="Y814" s="245"/>
      <c r="Z814" s="245"/>
      <c r="AA814" s="245"/>
      <c r="AB814" s="245"/>
      <c r="AC814" s="245"/>
      <c r="AD814" s="245"/>
      <c r="AE814" s="245"/>
      <c r="AF814" s="245"/>
      <c r="AG814" s="245"/>
      <c r="AH814" s="245"/>
      <c r="AI814" s="245"/>
      <c r="AJ814" s="245"/>
      <c r="AK814" s="245"/>
      <c r="AL814" s="245"/>
      <c r="AM814" s="245"/>
      <c r="AN814" s="245"/>
      <c r="AO814" s="245"/>
      <c r="AP814" s="245"/>
      <c r="AQ814" s="245"/>
      <c r="AR814" s="245"/>
      <c r="AS814" s="245"/>
      <c r="AT814" s="245"/>
    </row>
    <row r="815" ht="12.75" customHeight="1">
      <c r="A815" s="245"/>
      <c r="B815" s="245"/>
      <c r="C815" s="245"/>
      <c r="D815" s="245"/>
      <c r="E815" s="245"/>
      <c r="F815" s="245"/>
      <c r="G815" s="245"/>
      <c r="H815" s="245"/>
      <c r="I815" s="245"/>
      <c r="J815" s="245"/>
      <c r="K815" s="245"/>
      <c r="L815" s="245"/>
      <c r="M815" s="245"/>
      <c r="N815" s="245"/>
      <c r="O815" s="245"/>
      <c r="P815" s="245"/>
      <c r="Q815" s="245"/>
      <c r="R815" s="245"/>
      <c r="S815" s="245"/>
      <c r="T815" s="245"/>
      <c r="U815" s="245"/>
      <c r="V815" s="245"/>
      <c r="W815" s="245"/>
      <c r="X815" s="245"/>
      <c r="Y815" s="245"/>
      <c r="Z815" s="245"/>
      <c r="AA815" s="245"/>
      <c r="AB815" s="245"/>
      <c r="AC815" s="245"/>
      <c r="AD815" s="245"/>
      <c r="AE815" s="245"/>
      <c r="AF815" s="245"/>
      <c r="AG815" s="245"/>
      <c r="AH815" s="245"/>
      <c r="AI815" s="245"/>
      <c r="AJ815" s="245"/>
      <c r="AK815" s="245"/>
      <c r="AL815" s="245"/>
      <c r="AM815" s="245"/>
      <c r="AN815" s="245"/>
      <c r="AO815" s="245"/>
      <c r="AP815" s="245"/>
      <c r="AQ815" s="245"/>
      <c r="AR815" s="245"/>
      <c r="AS815" s="245"/>
      <c r="AT815" s="245"/>
    </row>
    <row r="816" ht="12.75" customHeight="1">
      <c r="A816" s="245"/>
      <c r="B816" s="245"/>
      <c r="C816" s="245"/>
      <c r="D816" s="245"/>
      <c r="E816" s="245"/>
      <c r="F816" s="245"/>
      <c r="G816" s="245"/>
      <c r="H816" s="245"/>
      <c r="I816" s="245"/>
      <c r="J816" s="245"/>
      <c r="K816" s="245"/>
      <c r="L816" s="245"/>
      <c r="M816" s="245"/>
      <c r="N816" s="245"/>
      <c r="O816" s="245"/>
      <c r="P816" s="245"/>
      <c r="Q816" s="245"/>
      <c r="R816" s="245"/>
      <c r="S816" s="245"/>
      <c r="T816" s="245"/>
      <c r="U816" s="245"/>
      <c r="V816" s="245"/>
      <c r="W816" s="245"/>
      <c r="X816" s="245"/>
      <c r="Y816" s="245"/>
      <c r="Z816" s="245"/>
      <c r="AA816" s="245"/>
      <c r="AB816" s="245"/>
      <c r="AC816" s="245"/>
      <c r="AD816" s="245"/>
      <c r="AE816" s="245"/>
      <c r="AF816" s="245"/>
      <c r="AG816" s="245"/>
      <c r="AH816" s="245"/>
      <c r="AI816" s="245"/>
      <c r="AJ816" s="245"/>
      <c r="AK816" s="245"/>
      <c r="AL816" s="245"/>
      <c r="AM816" s="245"/>
      <c r="AN816" s="245"/>
      <c r="AO816" s="245"/>
      <c r="AP816" s="245"/>
      <c r="AQ816" s="245"/>
      <c r="AR816" s="245"/>
      <c r="AS816" s="245"/>
      <c r="AT816" s="245"/>
    </row>
    <row r="817" ht="12.75" customHeight="1">
      <c r="A817" s="245"/>
      <c r="B817" s="245"/>
      <c r="C817" s="245"/>
      <c r="D817" s="245"/>
      <c r="E817" s="245"/>
      <c r="F817" s="245"/>
      <c r="G817" s="245"/>
      <c r="H817" s="245"/>
      <c r="I817" s="245"/>
      <c r="J817" s="245"/>
      <c r="K817" s="245"/>
      <c r="L817" s="245"/>
      <c r="M817" s="245"/>
      <c r="N817" s="245"/>
      <c r="O817" s="245"/>
      <c r="P817" s="245"/>
      <c r="Q817" s="245"/>
      <c r="R817" s="245"/>
      <c r="S817" s="245"/>
      <c r="T817" s="245"/>
      <c r="U817" s="245"/>
      <c r="V817" s="245"/>
      <c r="W817" s="245"/>
      <c r="X817" s="245"/>
      <c r="Y817" s="245"/>
      <c r="Z817" s="245"/>
      <c r="AA817" s="245"/>
      <c r="AB817" s="245"/>
      <c r="AC817" s="245"/>
      <c r="AD817" s="245"/>
      <c r="AE817" s="245"/>
      <c r="AF817" s="245"/>
      <c r="AG817" s="245"/>
      <c r="AH817" s="245"/>
      <c r="AI817" s="245"/>
      <c r="AJ817" s="245"/>
      <c r="AK817" s="245"/>
      <c r="AL817" s="245"/>
      <c r="AM817" s="245"/>
      <c r="AN817" s="245"/>
      <c r="AO817" s="245"/>
      <c r="AP817" s="245"/>
      <c r="AQ817" s="245"/>
      <c r="AR817" s="245"/>
      <c r="AS817" s="245"/>
      <c r="AT817" s="245"/>
    </row>
    <row r="818" ht="12.75" customHeight="1">
      <c r="A818" s="245"/>
      <c r="B818" s="245"/>
      <c r="C818" s="245"/>
      <c r="D818" s="245"/>
      <c r="E818" s="245"/>
      <c r="F818" s="245"/>
      <c r="G818" s="245"/>
      <c r="H818" s="245"/>
      <c r="I818" s="245"/>
      <c r="J818" s="245"/>
      <c r="K818" s="245"/>
      <c r="L818" s="245"/>
      <c r="M818" s="245"/>
      <c r="N818" s="245"/>
      <c r="O818" s="245"/>
      <c r="P818" s="245"/>
      <c r="Q818" s="245"/>
      <c r="R818" s="245"/>
      <c r="S818" s="245"/>
      <c r="T818" s="245"/>
      <c r="U818" s="245"/>
      <c r="V818" s="245"/>
      <c r="W818" s="245"/>
      <c r="X818" s="245"/>
      <c r="Y818" s="245"/>
      <c r="Z818" s="245"/>
      <c r="AA818" s="245"/>
      <c r="AB818" s="245"/>
      <c r="AC818" s="245"/>
      <c r="AD818" s="245"/>
      <c r="AE818" s="245"/>
      <c r="AF818" s="245"/>
      <c r="AG818" s="245"/>
      <c r="AH818" s="245"/>
      <c r="AI818" s="245"/>
      <c r="AJ818" s="245"/>
      <c r="AK818" s="245"/>
      <c r="AL818" s="245"/>
      <c r="AM818" s="245"/>
      <c r="AN818" s="245"/>
      <c r="AO818" s="245"/>
      <c r="AP818" s="245"/>
      <c r="AQ818" s="245"/>
      <c r="AR818" s="245"/>
      <c r="AS818" s="245"/>
      <c r="AT818" s="245"/>
    </row>
    <row r="819" ht="12.75" customHeight="1">
      <c r="A819" s="245"/>
      <c r="B819" s="245"/>
      <c r="C819" s="245"/>
      <c r="D819" s="245"/>
      <c r="E819" s="245"/>
      <c r="F819" s="245"/>
      <c r="G819" s="245"/>
      <c r="H819" s="245"/>
      <c r="I819" s="245"/>
      <c r="J819" s="245"/>
      <c r="K819" s="245"/>
      <c r="L819" s="245"/>
      <c r="M819" s="245"/>
      <c r="N819" s="245"/>
      <c r="O819" s="245"/>
      <c r="P819" s="245"/>
      <c r="Q819" s="245"/>
      <c r="R819" s="245"/>
      <c r="S819" s="245"/>
      <c r="T819" s="245"/>
      <c r="U819" s="245"/>
      <c r="V819" s="245"/>
      <c r="W819" s="245"/>
      <c r="X819" s="245"/>
      <c r="Y819" s="245"/>
      <c r="Z819" s="245"/>
      <c r="AA819" s="245"/>
      <c r="AB819" s="245"/>
      <c r="AC819" s="245"/>
      <c r="AD819" s="245"/>
      <c r="AE819" s="245"/>
      <c r="AF819" s="245"/>
      <c r="AG819" s="245"/>
      <c r="AH819" s="245"/>
      <c r="AI819" s="245"/>
      <c r="AJ819" s="245"/>
      <c r="AK819" s="245"/>
      <c r="AL819" s="245"/>
      <c r="AM819" s="245"/>
      <c r="AN819" s="245"/>
      <c r="AO819" s="245"/>
      <c r="AP819" s="245"/>
      <c r="AQ819" s="245"/>
      <c r="AR819" s="245"/>
      <c r="AS819" s="245"/>
      <c r="AT819" s="245"/>
    </row>
    <row r="820" ht="12.75" customHeight="1">
      <c r="A820" s="245"/>
      <c r="B820" s="245"/>
      <c r="C820" s="245"/>
      <c r="D820" s="245"/>
      <c r="E820" s="245"/>
      <c r="F820" s="245"/>
      <c r="G820" s="245"/>
      <c r="H820" s="245"/>
      <c r="I820" s="245"/>
      <c r="J820" s="245"/>
      <c r="K820" s="245"/>
      <c r="L820" s="245"/>
      <c r="M820" s="245"/>
      <c r="N820" s="245"/>
      <c r="O820" s="245"/>
      <c r="P820" s="245"/>
      <c r="Q820" s="245"/>
      <c r="R820" s="245"/>
      <c r="S820" s="245"/>
      <c r="T820" s="245"/>
      <c r="U820" s="245"/>
      <c r="V820" s="245"/>
      <c r="W820" s="245"/>
      <c r="X820" s="245"/>
      <c r="Y820" s="245"/>
      <c r="Z820" s="245"/>
      <c r="AA820" s="245"/>
      <c r="AB820" s="245"/>
      <c r="AC820" s="245"/>
      <c r="AD820" s="245"/>
      <c r="AE820" s="245"/>
      <c r="AF820" s="245"/>
      <c r="AG820" s="245"/>
      <c r="AH820" s="245"/>
      <c r="AI820" s="245"/>
      <c r="AJ820" s="245"/>
      <c r="AK820" s="245"/>
      <c r="AL820" s="245"/>
      <c r="AM820" s="245"/>
      <c r="AN820" s="245"/>
      <c r="AO820" s="245"/>
      <c r="AP820" s="245"/>
      <c r="AQ820" s="245"/>
      <c r="AR820" s="245"/>
      <c r="AS820" s="245"/>
      <c r="AT820" s="245"/>
    </row>
    <row r="821" ht="12.75" customHeight="1">
      <c r="A821" s="245"/>
      <c r="B821" s="245"/>
      <c r="C821" s="245"/>
      <c r="D821" s="245"/>
      <c r="E821" s="245"/>
      <c r="F821" s="245"/>
      <c r="G821" s="245"/>
      <c r="H821" s="245"/>
      <c r="I821" s="245"/>
      <c r="J821" s="245"/>
      <c r="K821" s="245"/>
      <c r="L821" s="245"/>
      <c r="M821" s="245"/>
      <c r="N821" s="245"/>
      <c r="O821" s="245"/>
      <c r="P821" s="245"/>
      <c r="Q821" s="245"/>
      <c r="R821" s="245"/>
      <c r="S821" s="245"/>
      <c r="T821" s="245"/>
      <c r="U821" s="245"/>
      <c r="V821" s="245"/>
      <c r="W821" s="245"/>
      <c r="X821" s="245"/>
      <c r="Y821" s="245"/>
      <c r="Z821" s="245"/>
      <c r="AA821" s="245"/>
      <c r="AB821" s="245"/>
      <c r="AC821" s="245"/>
      <c r="AD821" s="245"/>
      <c r="AE821" s="245"/>
      <c r="AF821" s="245"/>
      <c r="AG821" s="245"/>
      <c r="AH821" s="245"/>
      <c r="AI821" s="245"/>
      <c r="AJ821" s="245"/>
      <c r="AK821" s="245"/>
      <c r="AL821" s="245"/>
      <c r="AM821" s="245"/>
      <c r="AN821" s="245"/>
      <c r="AO821" s="245"/>
      <c r="AP821" s="245"/>
      <c r="AQ821" s="245"/>
      <c r="AR821" s="245"/>
      <c r="AS821" s="245"/>
      <c r="AT821" s="245"/>
    </row>
    <row r="822" ht="12.75" customHeight="1">
      <c r="A822" s="245"/>
      <c r="B822" s="245"/>
      <c r="C822" s="245"/>
      <c r="D822" s="245"/>
      <c r="E822" s="245"/>
      <c r="F822" s="245"/>
      <c r="G822" s="245"/>
      <c r="H822" s="245"/>
      <c r="I822" s="245"/>
      <c r="J822" s="245"/>
      <c r="K822" s="245"/>
      <c r="L822" s="245"/>
      <c r="M822" s="245"/>
      <c r="N822" s="245"/>
      <c r="O822" s="245"/>
      <c r="P822" s="245"/>
      <c r="Q822" s="245"/>
      <c r="R822" s="245"/>
      <c r="S822" s="245"/>
      <c r="T822" s="245"/>
      <c r="U822" s="245"/>
      <c r="V822" s="245"/>
      <c r="W822" s="245"/>
      <c r="X822" s="245"/>
      <c r="Y822" s="245"/>
      <c r="Z822" s="245"/>
      <c r="AA822" s="245"/>
      <c r="AB822" s="245"/>
      <c r="AC822" s="245"/>
      <c r="AD822" s="245"/>
      <c r="AE822" s="245"/>
      <c r="AF822" s="245"/>
      <c r="AG822" s="245"/>
      <c r="AH822" s="245"/>
      <c r="AI822" s="245"/>
      <c r="AJ822" s="245"/>
      <c r="AK822" s="245"/>
      <c r="AL822" s="245"/>
      <c r="AM822" s="245"/>
      <c r="AN822" s="245"/>
      <c r="AO822" s="245"/>
      <c r="AP822" s="245"/>
      <c r="AQ822" s="245"/>
      <c r="AR822" s="245"/>
      <c r="AS822" s="245"/>
      <c r="AT822" s="245"/>
    </row>
    <row r="823" ht="12.75" customHeight="1">
      <c r="A823" s="245"/>
      <c r="B823" s="245"/>
      <c r="C823" s="245"/>
      <c r="D823" s="245"/>
      <c r="E823" s="245"/>
      <c r="F823" s="245"/>
      <c r="G823" s="245"/>
      <c r="H823" s="245"/>
      <c r="I823" s="245"/>
      <c r="J823" s="245"/>
      <c r="K823" s="245"/>
      <c r="L823" s="245"/>
      <c r="M823" s="245"/>
      <c r="N823" s="245"/>
      <c r="O823" s="245"/>
      <c r="P823" s="245"/>
      <c r="Q823" s="245"/>
      <c r="R823" s="245"/>
      <c r="S823" s="245"/>
      <c r="T823" s="245"/>
      <c r="U823" s="245"/>
      <c r="V823" s="245"/>
      <c r="W823" s="245"/>
      <c r="X823" s="245"/>
      <c r="Y823" s="245"/>
      <c r="Z823" s="245"/>
      <c r="AA823" s="245"/>
      <c r="AB823" s="245"/>
      <c r="AC823" s="245"/>
      <c r="AD823" s="245"/>
      <c r="AE823" s="245"/>
      <c r="AF823" s="245"/>
      <c r="AG823" s="245"/>
      <c r="AH823" s="245"/>
      <c r="AI823" s="245"/>
      <c r="AJ823" s="245"/>
      <c r="AK823" s="245"/>
      <c r="AL823" s="245"/>
      <c r="AM823" s="245"/>
      <c r="AN823" s="245"/>
      <c r="AO823" s="245"/>
      <c r="AP823" s="245"/>
      <c r="AQ823" s="245"/>
      <c r="AR823" s="245"/>
      <c r="AS823" s="245"/>
      <c r="AT823" s="245"/>
    </row>
    <row r="824" ht="12.75" customHeight="1">
      <c r="A824" s="245"/>
      <c r="B824" s="245"/>
      <c r="C824" s="245"/>
      <c r="D824" s="245"/>
      <c r="E824" s="245"/>
      <c r="F824" s="245"/>
      <c r="G824" s="245"/>
      <c r="H824" s="245"/>
      <c r="I824" s="245"/>
      <c r="J824" s="245"/>
      <c r="K824" s="245"/>
      <c r="L824" s="245"/>
      <c r="M824" s="245"/>
      <c r="N824" s="245"/>
      <c r="O824" s="245"/>
      <c r="P824" s="245"/>
      <c r="Q824" s="245"/>
      <c r="R824" s="245"/>
      <c r="S824" s="245"/>
      <c r="T824" s="245"/>
      <c r="U824" s="245"/>
      <c r="V824" s="245"/>
      <c r="W824" s="245"/>
      <c r="X824" s="245"/>
      <c r="Y824" s="245"/>
      <c r="Z824" s="245"/>
      <c r="AA824" s="245"/>
      <c r="AB824" s="245"/>
      <c r="AC824" s="245"/>
      <c r="AD824" s="245"/>
      <c r="AE824" s="245"/>
      <c r="AF824" s="245"/>
      <c r="AG824" s="245"/>
      <c r="AH824" s="245"/>
      <c r="AI824" s="245"/>
      <c r="AJ824" s="245"/>
      <c r="AK824" s="245"/>
      <c r="AL824" s="245"/>
      <c r="AM824" s="245"/>
      <c r="AN824" s="245"/>
      <c r="AO824" s="245"/>
      <c r="AP824" s="245"/>
      <c r="AQ824" s="245"/>
      <c r="AR824" s="245"/>
      <c r="AS824" s="245"/>
      <c r="AT824" s="245"/>
    </row>
    <row r="825" ht="12.75" customHeight="1">
      <c r="A825" s="245"/>
      <c r="B825" s="245"/>
      <c r="C825" s="245"/>
      <c r="D825" s="245"/>
      <c r="E825" s="245"/>
      <c r="F825" s="245"/>
      <c r="G825" s="245"/>
      <c r="H825" s="245"/>
      <c r="I825" s="245"/>
      <c r="J825" s="245"/>
      <c r="K825" s="245"/>
      <c r="L825" s="245"/>
      <c r="M825" s="245"/>
      <c r="N825" s="245"/>
      <c r="O825" s="245"/>
      <c r="P825" s="245"/>
      <c r="Q825" s="245"/>
      <c r="R825" s="245"/>
      <c r="S825" s="245"/>
      <c r="T825" s="245"/>
      <c r="U825" s="245"/>
      <c r="V825" s="245"/>
      <c r="W825" s="245"/>
      <c r="X825" s="245"/>
      <c r="Y825" s="245"/>
      <c r="Z825" s="245"/>
      <c r="AA825" s="245"/>
      <c r="AB825" s="245"/>
      <c r="AC825" s="245"/>
      <c r="AD825" s="245"/>
      <c r="AE825" s="245"/>
      <c r="AF825" s="245"/>
      <c r="AG825" s="245"/>
      <c r="AH825" s="245"/>
      <c r="AI825" s="245"/>
      <c r="AJ825" s="245"/>
      <c r="AK825" s="245"/>
      <c r="AL825" s="245"/>
      <c r="AM825" s="245"/>
      <c r="AN825" s="245"/>
      <c r="AO825" s="245"/>
      <c r="AP825" s="245"/>
      <c r="AQ825" s="245"/>
      <c r="AR825" s="245"/>
      <c r="AS825" s="245"/>
      <c r="AT825" s="245"/>
    </row>
    <row r="826" ht="12.75" customHeight="1">
      <c r="A826" s="245"/>
      <c r="B826" s="245"/>
      <c r="C826" s="245"/>
      <c r="D826" s="245"/>
      <c r="E826" s="245"/>
      <c r="F826" s="245"/>
      <c r="G826" s="245"/>
      <c r="H826" s="245"/>
      <c r="I826" s="245"/>
      <c r="J826" s="245"/>
      <c r="K826" s="245"/>
      <c r="L826" s="245"/>
      <c r="M826" s="245"/>
      <c r="N826" s="245"/>
      <c r="O826" s="245"/>
      <c r="P826" s="245"/>
      <c r="Q826" s="245"/>
      <c r="R826" s="245"/>
      <c r="S826" s="245"/>
      <c r="T826" s="245"/>
      <c r="U826" s="245"/>
      <c r="V826" s="245"/>
      <c r="W826" s="245"/>
      <c r="X826" s="245"/>
      <c r="Y826" s="245"/>
      <c r="Z826" s="245"/>
      <c r="AA826" s="245"/>
      <c r="AB826" s="245"/>
      <c r="AC826" s="245"/>
      <c r="AD826" s="245"/>
      <c r="AE826" s="245"/>
      <c r="AF826" s="245"/>
      <c r="AG826" s="245"/>
      <c r="AH826" s="245"/>
      <c r="AI826" s="245"/>
      <c r="AJ826" s="245"/>
      <c r="AK826" s="245"/>
      <c r="AL826" s="245"/>
      <c r="AM826" s="245"/>
      <c r="AN826" s="245"/>
      <c r="AO826" s="245"/>
      <c r="AP826" s="245"/>
      <c r="AQ826" s="245"/>
      <c r="AR826" s="245"/>
      <c r="AS826" s="245"/>
      <c r="AT826" s="245"/>
    </row>
    <row r="827" ht="12.75" customHeight="1">
      <c r="A827" s="245"/>
      <c r="B827" s="245"/>
      <c r="C827" s="245"/>
      <c r="D827" s="245"/>
      <c r="E827" s="245"/>
      <c r="F827" s="245"/>
      <c r="G827" s="245"/>
      <c r="H827" s="245"/>
      <c r="I827" s="245"/>
      <c r="J827" s="245"/>
      <c r="K827" s="245"/>
      <c r="L827" s="245"/>
      <c r="M827" s="245"/>
      <c r="N827" s="245"/>
      <c r="O827" s="245"/>
      <c r="P827" s="245"/>
      <c r="Q827" s="245"/>
      <c r="R827" s="245"/>
      <c r="S827" s="245"/>
      <c r="T827" s="245"/>
      <c r="U827" s="245"/>
      <c r="V827" s="245"/>
      <c r="W827" s="245"/>
      <c r="X827" s="245"/>
      <c r="Y827" s="245"/>
      <c r="Z827" s="245"/>
      <c r="AA827" s="245"/>
      <c r="AB827" s="245"/>
      <c r="AC827" s="245"/>
      <c r="AD827" s="245"/>
      <c r="AE827" s="245"/>
      <c r="AF827" s="245"/>
      <c r="AG827" s="245"/>
      <c r="AH827" s="245"/>
      <c r="AI827" s="245"/>
      <c r="AJ827" s="245"/>
      <c r="AK827" s="245"/>
      <c r="AL827" s="245"/>
      <c r="AM827" s="245"/>
      <c r="AN827" s="245"/>
      <c r="AO827" s="245"/>
      <c r="AP827" s="245"/>
      <c r="AQ827" s="245"/>
      <c r="AR827" s="245"/>
      <c r="AS827" s="245"/>
      <c r="AT827" s="245"/>
    </row>
    <row r="828" ht="12.75" customHeight="1">
      <c r="A828" s="245"/>
      <c r="B828" s="245"/>
      <c r="C828" s="245"/>
      <c r="D828" s="245"/>
      <c r="E828" s="245"/>
      <c r="F828" s="245"/>
      <c r="G828" s="245"/>
      <c r="H828" s="245"/>
      <c r="I828" s="245"/>
      <c r="J828" s="245"/>
      <c r="K828" s="245"/>
      <c r="L828" s="245"/>
      <c r="M828" s="245"/>
      <c r="N828" s="245"/>
      <c r="O828" s="245"/>
      <c r="P828" s="245"/>
      <c r="Q828" s="245"/>
      <c r="R828" s="245"/>
      <c r="S828" s="245"/>
      <c r="T828" s="245"/>
      <c r="U828" s="245"/>
      <c r="V828" s="245"/>
      <c r="W828" s="245"/>
      <c r="X828" s="245"/>
      <c r="Y828" s="245"/>
      <c r="Z828" s="245"/>
      <c r="AA828" s="245"/>
      <c r="AB828" s="245"/>
      <c r="AC828" s="245"/>
      <c r="AD828" s="245"/>
      <c r="AE828" s="245"/>
      <c r="AF828" s="245"/>
      <c r="AG828" s="245"/>
      <c r="AH828" s="245"/>
      <c r="AI828" s="245"/>
      <c r="AJ828" s="245"/>
      <c r="AK828" s="245"/>
      <c r="AL828" s="245"/>
      <c r="AM828" s="245"/>
      <c r="AN828" s="245"/>
      <c r="AO828" s="245"/>
      <c r="AP828" s="245"/>
      <c r="AQ828" s="245"/>
      <c r="AR828" s="245"/>
      <c r="AS828" s="245"/>
      <c r="AT828" s="245"/>
    </row>
    <row r="829" ht="12.75" customHeight="1">
      <c r="A829" s="245"/>
      <c r="B829" s="245"/>
      <c r="C829" s="245"/>
      <c r="D829" s="245"/>
      <c r="E829" s="245"/>
      <c r="F829" s="245"/>
      <c r="G829" s="245"/>
      <c r="H829" s="245"/>
      <c r="I829" s="245"/>
      <c r="J829" s="245"/>
      <c r="K829" s="245"/>
      <c r="L829" s="245"/>
      <c r="M829" s="245"/>
      <c r="N829" s="245"/>
      <c r="O829" s="245"/>
      <c r="P829" s="245"/>
      <c r="Q829" s="245"/>
      <c r="R829" s="245"/>
      <c r="S829" s="245"/>
      <c r="T829" s="245"/>
      <c r="U829" s="245"/>
      <c r="V829" s="245"/>
      <c r="W829" s="245"/>
      <c r="X829" s="245"/>
      <c r="Y829" s="245"/>
      <c r="Z829" s="245"/>
      <c r="AA829" s="245"/>
      <c r="AB829" s="245"/>
      <c r="AC829" s="245"/>
      <c r="AD829" s="245"/>
      <c r="AE829" s="245"/>
      <c r="AF829" s="245"/>
      <c r="AG829" s="245"/>
      <c r="AH829" s="245"/>
      <c r="AI829" s="245"/>
      <c r="AJ829" s="245"/>
      <c r="AK829" s="245"/>
      <c r="AL829" s="245"/>
      <c r="AM829" s="245"/>
      <c r="AN829" s="245"/>
      <c r="AO829" s="245"/>
      <c r="AP829" s="245"/>
      <c r="AQ829" s="245"/>
      <c r="AR829" s="245"/>
      <c r="AS829" s="245"/>
      <c r="AT829" s="245"/>
    </row>
    <row r="830" ht="12.75" customHeight="1">
      <c r="A830" s="245"/>
      <c r="B830" s="245"/>
      <c r="C830" s="245"/>
      <c r="D830" s="245"/>
      <c r="E830" s="245"/>
      <c r="F830" s="245"/>
      <c r="G830" s="245"/>
      <c r="H830" s="245"/>
      <c r="I830" s="245"/>
      <c r="J830" s="245"/>
      <c r="K830" s="245"/>
      <c r="L830" s="245"/>
      <c r="M830" s="245"/>
      <c r="N830" s="245"/>
      <c r="O830" s="245"/>
      <c r="P830" s="245"/>
      <c r="Q830" s="245"/>
      <c r="R830" s="245"/>
      <c r="S830" s="245"/>
      <c r="T830" s="245"/>
      <c r="U830" s="245"/>
      <c r="V830" s="245"/>
      <c r="W830" s="245"/>
      <c r="X830" s="245"/>
      <c r="Y830" s="245"/>
      <c r="Z830" s="245"/>
      <c r="AA830" s="245"/>
      <c r="AB830" s="245"/>
      <c r="AC830" s="245"/>
      <c r="AD830" s="245"/>
      <c r="AE830" s="245"/>
      <c r="AF830" s="245"/>
      <c r="AG830" s="245"/>
      <c r="AH830" s="245"/>
      <c r="AI830" s="245"/>
      <c r="AJ830" s="245"/>
      <c r="AK830" s="245"/>
      <c r="AL830" s="245"/>
      <c r="AM830" s="245"/>
      <c r="AN830" s="245"/>
      <c r="AO830" s="245"/>
      <c r="AP830" s="245"/>
      <c r="AQ830" s="245"/>
      <c r="AR830" s="245"/>
      <c r="AS830" s="245"/>
      <c r="AT830" s="245"/>
    </row>
    <row r="831" ht="12.75" customHeight="1">
      <c r="A831" s="245"/>
      <c r="B831" s="245"/>
      <c r="C831" s="245"/>
      <c r="D831" s="245"/>
      <c r="E831" s="245"/>
      <c r="F831" s="245"/>
      <c r="G831" s="245"/>
      <c r="H831" s="245"/>
      <c r="I831" s="245"/>
      <c r="J831" s="245"/>
      <c r="K831" s="245"/>
      <c r="L831" s="245"/>
      <c r="M831" s="245"/>
      <c r="N831" s="245"/>
      <c r="O831" s="245"/>
      <c r="P831" s="245"/>
      <c r="Q831" s="245"/>
      <c r="R831" s="245"/>
      <c r="S831" s="245"/>
      <c r="T831" s="245"/>
      <c r="U831" s="245"/>
      <c r="V831" s="245"/>
      <c r="W831" s="245"/>
      <c r="X831" s="245"/>
      <c r="Y831" s="245"/>
      <c r="Z831" s="245"/>
      <c r="AA831" s="245"/>
      <c r="AB831" s="245"/>
      <c r="AC831" s="245"/>
      <c r="AD831" s="245"/>
      <c r="AE831" s="245"/>
      <c r="AF831" s="245"/>
      <c r="AG831" s="245"/>
      <c r="AH831" s="245"/>
      <c r="AI831" s="245"/>
      <c r="AJ831" s="245"/>
      <c r="AK831" s="245"/>
      <c r="AL831" s="245"/>
      <c r="AM831" s="245"/>
      <c r="AN831" s="245"/>
      <c r="AO831" s="245"/>
      <c r="AP831" s="245"/>
      <c r="AQ831" s="245"/>
      <c r="AR831" s="245"/>
      <c r="AS831" s="245"/>
      <c r="AT831" s="245"/>
    </row>
    <row r="832" ht="12.75" customHeight="1">
      <c r="A832" s="245"/>
      <c r="B832" s="245"/>
      <c r="C832" s="245"/>
      <c r="D832" s="245"/>
      <c r="E832" s="245"/>
      <c r="F832" s="245"/>
      <c r="G832" s="245"/>
      <c r="H832" s="245"/>
      <c r="I832" s="245"/>
      <c r="J832" s="245"/>
      <c r="K832" s="245"/>
      <c r="L832" s="245"/>
      <c r="M832" s="245"/>
      <c r="N832" s="245"/>
      <c r="O832" s="245"/>
      <c r="P832" s="245"/>
      <c r="Q832" s="245"/>
      <c r="R832" s="245"/>
      <c r="S832" s="245"/>
      <c r="T832" s="245"/>
      <c r="U832" s="245"/>
      <c r="V832" s="245"/>
      <c r="W832" s="245"/>
      <c r="X832" s="245"/>
      <c r="Y832" s="245"/>
      <c r="Z832" s="245"/>
      <c r="AA832" s="245"/>
      <c r="AB832" s="245"/>
      <c r="AC832" s="245"/>
      <c r="AD832" s="245"/>
      <c r="AE832" s="245"/>
      <c r="AF832" s="245"/>
      <c r="AG832" s="245"/>
      <c r="AH832" s="245"/>
      <c r="AI832" s="245"/>
      <c r="AJ832" s="245"/>
      <c r="AK832" s="245"/>
      <c r="AL832" s="245"/>
      <c r="AM832" s="245"/>
      <c r="AN832" s="245"/>
      <c r="AO832" s="245"/>
      <c r="AP832" s="245"/>
      <c r="AQ832" s="245"/>
      <c r="AR832" s="245"/>
      <c r="AS832" s="245"/>
      <c r="AT832" s="245"/>
    </row>
    <row r="833" ht="12.75" customHeight="1">
      <c r="A833" s="245"/>
      <c r="B833" s="245"/>
      <c r="C833" s="245"/>
      <c r="D833" s="245"/>
      <c r="E833" s="245"/>
      <c r="F833" s="245"/>
      <c r="G833" s="245"/>
      <c r="H833" s="245"/>
      <c r="I833" s="245"/>
      <c r="J833" s="245"/>
      <c r="K833" s="245"/>
      <c r="L833" s="245"/>
      <c r="M833" s="245"/>
      <c r="N833" s="245"/>
      <c r="O833" s="245"/>
      <c r="P833" s="245"/>
      <c r="Q833" s="245"/>
      <c r="R833" s="245"/>
      <c r="S833" s="245"/>
      <c r="T833" s="245"/>
      <c r="U833" s="245"/>
      <c r="V833" s="245"/>
      <c r="W833" s="245"/>
      <c r="X833" s="245"/>
      <c r="Y833" s="245"/>
      <c r="Z833" s="245"/>
      <c r="AA833" s="245"/>
      <c r="AB833" s="245"/>
      <c r="AC833" s="245"/>
      <c r="AD833" s="245"/>
      <c r="AE833" s="245"/>
      <c r="AF833" s="245"/>
      <c r="AG833" s="245"/>
      <c r="AH833" s="245"/>
      <c r="AI833" s="245"/>
      <c r="AJ833" s="245"/>
      <c r="AK833" s="245"/>
      <c r="AL833" s="245"/>
      <c r="AM833" s="245"/>
      <c r="AN833" s="245"/>
      <c r="AO833" s="245"/>
      <c r="AP833" s="245"/>
      <c r="AQ833" s="245"/>
      <c r="AR833" s="245"/>
      <c r="AS833" s="245"/>
      <c r="AT833" s="245"/>
    </row>
    <row r="834" ht="12.75" customHeight="1">
      <c r="A834" s="245"/>
      <c r="B834" s="245"/>
      <c r="C834" s="245"/>
      <c r="D834" s="245"/>
      <c r="E834" s="245"/>
      <c r="F834" s="245"/>
      <c r="G834" s="245"/>
      <c r="H834" s="245"/>
      <c r="I834" s="245"/>
      <c r="J834" s="245"/>
      <c r="K834" s="245"/>
      <c r="L834" s="245"/>
      <c r="M834" s="245"/>
      <c r="N834" s="245"/>
      <c r="O834" s="245"/>
      <c r="P834" s="245"/>
      <c r="Q834" s="245"/>
      <c r="R834" s="245"/>
      <c r="S834" s="245"/>
      <c r="T834" s="245"/>
      <c r="U834" s="245"/>
      <c r="V834" s="245"/>
      <c r="W834" s="245"/>
      <c r="X834" s="245"/>
      <c r="Y834" s="245"/>
      <c r="Z834" s="245"/>
      <c r="AA834" s="245"/>
      <c r="AB834" s="245"/>
      <c r="AC834" s="245"/>
      <c r="AD834" s="245"/>
      <c r="AE834" s="245"/>
      <c r="AF834" s="245"/>
      <c r="AG834" s="245"/>
      <c r="AH834" s="245"/>
      <c r="AI834" s="245"/>
      <c r="AJ834" s="245"/>
      <c r="AK834" s="245"/>
      <c r="AL834" s="245"/>
      <c r="AM834" s="245"/>
      <c r="AN834" s="245"/>
      <c r="AO834" s="245"/>
      <c r="AP834" s="245"/>
      <c r="AQ834" s="245"/>
      <c r="AR834" s="245"/>
      <c r="AS834" s="245"/>
      <c r="AT834" s="245"/>
    </row>
    <row r="835" ht="12.75" customHeight="1">
      <c r="A835" s="245"/>
      <c r="B835" s="245"/>
      <c r="C835" s="245"/>
      <c r="D835" s="245"/>
      <c r="E835" s="245"/>
      <c r="F835" s="245"/>
      <c r="G835" s="245"/>
      <c r="H835" s="245"/>
      <c r="I835" s="245"/>
      <c r="J835" s="245"/>
      <c r="K835" s="245"/>
      <c r="L835" s="245"/>
      <c r="M835" s="245"/>
      <c r="N835" s="245"/>
      <c r="O835" s="245"/>
      <c r="P835" s="245"/>
      <c r="Q835" s="245"/>
      <c r="R835" s="245"/>
      <c r="S835" s="245"/>
      <c r="T835" s="245"/>
      <c r="U835" s="245"/>
      <c r="V835" s="245"/>
      <c r="W835" s="245"/>
      <c r="X835" s="245"/>
      <c r="Y835" s="245"/>
      <c r="Z835" s="245"/>
      <c r="AA835" s="245"/>
      <c r="AB835" s="245"/>
      <c r="AC835" s="245"/>
      <c r="AD835" s="245"/>
      <c r="AE835" s="245"/>
      <c r="AF835" s="245"/>
      <c r="AG835" s="245"/>
      <c r="AH835" s="245"/>
      <c r="AI835" s="245"/>
      <c r="AJ835" s="245"/>
      <c r="AK835" s="245"/>
      <c r="AL835" s="245"/>
      <c r="AM835" s="245"/>
      <c r="AN835" s="245"/>
      <c r="AO835" s="245"/>
      <c r="AP835" s="245"/>
      <c r="AQ835" s="245"/>
      <c r="AR835" s="245"/>
      <c r="AS835" s="245"/>
      <c r="AT835" s="245"/>
    </row>
    <row r="836" ht="12.75" customHeight="1">
      <c r="A836" s="245"/>
      <c r="B836" s="245"/>
      <c r="C836" s="245"/>
      <c r="D836" s="245"/>
      <c r="E836" s="245"/>
      <c r="F836" s="245"/>
      <c r="G836" s="245"/>
      <c r="H836" s="245"/>
      <c r="I836" s="245"/>
      <c r="J836" s="245"/>
      <c r="K836" s="245"/>
      <c r="L836" s="245"/>
      <c r="M836" s="245"/>
      <c r="N836" s="245"/>
      <c r="O836" s="245"/>
      <c r="P836" s="245"/>
      <c r="Q836" s="245"/>
      <c r="R836" s="245"/>
      <c r="S836" s="245"/>
      <c r="T836" s="245"/>
      <c r="U836" s="245"/>
      <c r="V836" s="245"/>
      <c r="W836" s="245"/>
      <c r="X836" s="245"/>
      <c r="Y836" s="245"/>
      <c r="Z836" s="245"/>
      <c r="AA836" s="245"/>
      <c r="AB836" s="245"/>
      <c r="AC836" s="245"/>
      <c r="AD836" s="245"/>
      <c r="AE836" s="245"/>
      <c r="AF836" s="245"/>
      <c r="AG836" s="245"/>
      <c r="AH836" s="245"/>
      <c r="AI836" s="245"/>
      <c r="AJ836" s="245"/>
      <c r="AK836" s="245"/>
      <c r="AL836" s="245"/>
      <c r="AM836" s="245"/>
      <c r="AN836" s="245"/>
      <c r="AO836" s="245"/>
      <c r="AP836" s="245"/>
      <c r="AQ836" s="245"/>
      <c r="AR836" s="245"/>
      <c r="AS836" s="245"/>
      <c r="AT836" s="245"/>
    </row>
    <row r="837" ht="12.75" customHeight="1">
      <c r="A837" s="245"/>
      <c r="B837" s="245"/>
      <c r="C837" s="245"/>
      <c r="D837" s="245"/>
      <c r="E837" s="245"/>
      <c r="F837" s="245"/>
      <c r="G837" s="245"/>
      <c r="H837" s="245"/>
      <c r="I837" s="245"/>
      <c r="J837" s="245"/>
      <c r="K837" s="245"/>
      <c r="L837" s="245"/>
      <c r="M837" s="245"/>
      <c r="N837" s="245"/>
      <c r="O837" s="245"/>
      <c r="P837" s="245"/>
      <c r="Q837" s="245"/>
      <c r="R837" s="245"/>
      <c r="S837" s="245"/>
      <c r="T837" s="245"/>
      <c r="U837" s="245"/>
      <c r="V837" s="245"/>
      <c r="W837" s="245"/>
      <c r="X837" s="245"/>
      <c r="Y837" s="245"/>
      <c r="Z837" s="245"/>
      <c r="AA837" s="245"/>
      <c r="AB837" s="245"/>
      <c r="AC837" s="245"/>
      <c r="AD837" s="245"/>
      <c r="AE837" s="245"/>
      <c r="AF837" s="245"/>
      <c r="AG837" s="245"/>
      <c r="AH837" s="245"/>
      <c r="AI837" s="245"/>
      <c r="AJ837" s="245"/>
      <c r="AK837" s="245"/>
      <c r="AL837" s="245"/>
      <c r="AM837" s="245"/>
      <c r="AN837" s="245"/>
      <c r="AO837" s="245"/>
      <c r="AP837" s="245"/>
      <c r="AQ837" s="245"/>
      <c r="AR837" s="245"/>
      <c r="AS837" s="245"/>
      <c r="AT837" s="245"/>
    </row>
    <row r="838" ht="12.75" customHeight="1">
      <c r="A838" s="245"/>
      <c r="B838" s="245"/>
      <c r="C838" s="245"/>
      <c r="D838" s="245"/>
      <c r="E838" s="245"/>
      <c r="F838" s="245"/>
      <c r="G838" s="245"/>
      <c r="H838" s="245"/>
      <c r="I838" s="245"/>
      <c r="J838" s="245"/>
      <c r="K838" s="245"/>
      <c r="L838" s="245"/>
      <c r="M838" s="245"/>
      <c r="N838" s="245"/>
      <c r="O838" s="245"/>
      <c r="P838" s="245"/>
      <c r="Q838" s="245"/>
      <c r="R838" s="245"/>
      <c r="S838" s="245"/>
      <c r="T838" s="245"/>
      <c r="U838" s="245"/>
      <c r="V838" s="245"/>
      <c r="W838" s="245"/>
      <c r="X838" s="245"/>
      <c r="Y838" s="245"/>
      <c r="Z838" s="245"/>
      <c r="AA838" s="245"/>
      <c r="AB838" s="245"/>
      <c r="AC838" s="245"/>
      <c r="AD838" s="245"/>
      <c r="AE838" s="245"/>
      <c r="AF838" s="245"/>
      <c r="AG838" s="245"/>
      <c r="AH838" s="245"/>
      <c r="AI838" s="245"/>
      <c r="AJ838" s="245"/>
      <c r="AK838" s="245"/>
      <c r="AL838" s="245"/>
      <c r="AM838" s="245"/>
      <c r="AN838" s="245"/>
      <c r="AO838" s="245"/>
      <c r="AP838" s="245"/>
      <c r="AQ838" s="245"/>
      <c r="AR838" s="245"/>
      <c r="AS838" s="245"/>
      <c r="AT838" s="245"/>
    </row>
    <row r="839" ht="12.75" customHeight="1">
      <c r="A839" s="245"/>
      <c r="B839" s="245"/>
      <c r="C839" s="245"/>
      <c r="D839" s="245"/>
      <c r="E839" s="245"/>
      <c r="F839" s="245"/>
      <c r="G839" s="245"/>
      <c r="H839" s="245"/>
      <c r="I839" s="245"/>
      <c r="J839" s="245"/>
      <c r="K839" s="245"/>
      <c r="L839" s="245"/>
      <c r="M839" s="245"/>
      <c r="N839" s="245"/>
      <c r="O839" s="245"/>
      <c r="P839" s="245"/>
      <c r="Q839" s="245"/>
      <c r="R839" s="245"/>
      <c r="S839" s="245"/>
      <c r="T839" s="245"/>
      <c r="U839" s="245"/>
      <c r="V839" s="245"/>
      <c r="W839" s="245"/>
      <c r="X839" s="245"/>
      <c r="Y839" s="245"/>
      <c r="Z839" s="245"/>
      <c r="AA839" s="245"/>
      <c r="AB839" s="245"/>
      <c r="AC839" s="245"/>
      <c r="AD839" s="245"/>
      <c r="AE839" s="245"/>
      <c r="AF839" s="245"/>
      <c r="AG839" s="245"/>
      <c r="AH839" s="245"/>
      <c r="AI839" s="245"/>
      <c r="AJ839" s="245"/>
      <c r="AK839" s="245"/>
      <c r="AL839" s="245"/>
      <c r="AM839" s="245"/>
      <c r="AN839" s="245"/>
      <c r="AO839" s="245"/>
      <c r="AP839" s="245"/>
      <c r="AQ839" s="245"/>
      <c r="AR839" s="245"/>
      <c r="AS839" s="245"/>
      <c r="AT839" s="245"/>
    </row>
    <row r="840" ht="12.75" customHeight="1">
      <c r="A840" s="245"/>
      <c r="B840" s="245"/>
      <c r="C840" s="245"/>
      <c r="D840" s="245"/>
      <c r="E840" s="245"/>
      <c r="F840" s="245"/>
      <c r="G840" s="245"/>
      <c r="H840" s="245"/>
      <c r="I840" s="245"/>
      <c r="J840" s="245"/>
      <c r="K840" s="245"/>
      <c r="L840" s="245"/>
      <c r="M840" s="245"/>
      <c r="N840" s="245"/>
      <c r="O840" s="245"/>
      <c r="P840" s="245"/>
      <c r="Q840" s="245"/>
      <c r="R840" s="245"/>
      <c r="S840" s="245"/>
      <c r="T840" s="245"/>
      <c r="U840" s="245"/>
      <c r="V840" s="245"/>
      <c r="W840" s="245"/>
      <c r="X840" s="245"/>
      <c r="Y840" s="245"/>
      <c r="Z840" s="245"/>
      <c r="AA840" s="245"/>
      <c r="AB840" s="245"/>
      <c r="AC840" s="245"/>
      <c r="AD840" s="245"/>
      <c r="AE840" s="245"/>
      <c r="AF840" s="245"/>
      <c r="AG840" s="245"/>
      <c r="AH840" s="245"/>
      <c r="AI840" s="245"/>
      <c r="AJ840" s="245"/>
      <c r="AK840" s="245"/>
      <c r="AL840" s="245"/>
      <c r="AM840" s="245"/>
      <c r="AN840" s="245"/>
      <c r="AO840" s="245"/>
      <c r="AP840" s="245"/>
      <c r="AQ840" s="245"/>
      <c r="AR840" s="245"/>
      <c r="AS840" s="245"/>
      <c r="AT840" s="245"/>
    </row>
    <row r="841" ht="12.75" customHeight="1">
      <c r="A841" s="245"/>
      <c r="B841" s="245"/>
      <c r="C841" s="245"/>
      <c r="D841" s="245"/>
      <c r="E841" s="245"/>
      <c r="F841" s="245"/>
      <c r="G841" s="245"/>
      <c r="H841" s="245"/>
      <c r="I841" s="245"/>
      <c r="J841" s="245"/>
      <c r="K841" s="245"/>
      <c r="L841" s="245"/>
      <c r="M841" s="245"/>
      <c r="N841" s="245"/>
      <c r="O841" s="245"/>
      <c r="P841" s="245"/>
      <c r="Q841" s="245"/>
      <c r="R841" s="245"/>
      <c r="S841" s="245"/>
      <c r="T841" s="245"/>
      <c r="U841" s="245"/>
      <c r="V841" s="245"/>
      <c r="W841" s="245"/>
      <c r="X841" s="245"/>
      <c r="Y841" s="245"/>
      <c r="Z841" s="245"/>
      <c r="AA841" s="245"/>
      <c r="AB841" s="245"/>
      <c r="AC841" s="245"/>
      <c r="AD841" s="245"/>
      <c r="AE841" s="245"/>
      <c r="AF841" s="245"/>
      <c r="AG841" s="245"/>
      <c r="AH841" s="245"/>
      <c r="AI841" s="245"/>
      <c r="AJ841" s="245"/>
      <c r="AK841" s="245"/>
      <c r="AL841" s="245"/>
      <c r="AM841" s="245"/>
      <c r="AN841" s="245"/>
      <c r="AO841" s="245"/>
      <c r="AP841" s="245"/>
      <c r="AQ841" s="245"/>
      <c r="AR841" s="245"/>
      <c r="AS841" s="245"/>
      <c r="AT841" s="245"/>
    </row>
    <row r="842" ht="12.75" customHeight="1">
      <c r="A842" s="245"/>
      <c r="B842" s="245"/>
      <c r="C842" s="245"/>
      <c r="D842" s="245"/>
      <c r="E842" s="245"/>
      <c r="F842" s="245"/>
      <c r="G842" s="245"/>
      <c r="H842" s="245"/>
      <c r="I842" s="245"/>
      <c r="J842" s="245"/>
      <c r="K842" s="245"/>
      <c r="L842" s="245"/>
      <c r="M842" s="245"/>
      <c r="N842" s="245"/>
      <c r="O842" s="245"/>
      <c r="P842" s="245"/>
      <c r="Q842" s="245"/>
      <c r="R842" s="245"/>
      <c r="S842" s="245"/>
      <c r="T842" s="245"/>
      <c r="U842" s="245"/>
      <c r="V842" s="245"/>
      <c r="W842" s="245"/>
      <c r="X842" s="245"/>
      <c r="Y842" s="245"/>
      <c r="Z842" s="245"/>
      <c r="AA842" s="245"/>
      <c r="AB842" s="245"/>
      <c r="AC842" s="245"/>
      <c r="AD842" s="245"/>
      <c r="AE842" s="245"/>
      <c r="AF842" s="245"/>
      <c r="AG842" s="245"/>
      <c r="AH842" s="245"/>
      <c r="AI842" s="245"/>
      <c r="AJ842" s="245"/>
      <c r="AK842" s="245"/>
      <c r="AL842" s="245"/>
      <c r="AM842" s="245"/>
      <c r="AN842" s="245"/>
      <c r="AO842" s="245"/>
      <c r="AP842" s="245"/>
      <c r="AQ842" s="245"/>
      <c r="AR842" s="245"/>
      <c r="AS842" s="245"/>
      <c r="AT842" s="245"/>
    </row>
    <row r="843" ht="12.75" customHeight="1">
      <c r="A843" s="245"/>
      <c r="B843" s="245"/>
      <c r="C843" s="245"/>
      <c r="D843" s="245"/>
      <c r="E843" s="245"/>
      <c r="F843" s="245"/>
      <c r="G843" s="245"/>
      <c r="H843" s="245"/>
      <c r="I843" s="245"/>
      <c r="J843" s="245"/>
      <c r="K843" s="245"/>
      <c r="L843" s="245"/>
      <c r="M843" s="245"/>
      <c r="N843" s="245"/>
      <c r="O843" s="245"/>
      <c r="P843" s="245"/>
      <c r="Q843" s="245"/>
      <c r="R843" s="245"/>
      <c r="S843" s="245"/>
      <c r="T843" s="245"/>
      <c r="U843" s="245"/>
      <c r="V843" s="245"/>
      <c r="W843" s="245"/>
      <c r="X843" s="245"/>
      <c r="Y843" s="245"/>
      <c r="Z843" s="245"/>
      <c r="AA843" s="245"/>
      <c r="AB843" s="245"/>
      <c r="AC843" s="245"/>
      <c r="AD843" s="245"/>
      <c r="AE843" s="245"/>
      <c r="AF843" s="245"/>
      <c r="AG843" s="245"/>
      <c r="AH843" s="245"/>
      <c r="AI843" s="245"/>
      <c r="AJ843" s="245"/>
      <c r="AK843" s="245"/>
      <c r="AL843" s="245"/>
      <c r="AM843" s="245"/>
      <c r="AN843" s="245"/>
      <c r="AO843" s="245"/>
      <c r="AP843" s="245"/>
      <c r="AQ843" s="245"/>
      <c r="AR843" s="245"/>
      <c r="AS843" s="245"/>
      <c r="AT843" s="245"/>
    </row>
    <row r="844" ht="12.75" customHeight="1">
      <c r="A844" s="245"/>
      <c r="B844" s="245"/>
      <c r="C844" s="245"/>
      <c r="D844" s="245"/>
      <c r="E844" s="245"/>
      <c r="F844" s="245"/>
      <c r="G844" s="245"/>
      <c r="H844" s="245"/>
      <c r="I844" s="245"/>
      <c r="J844" s="245"/>
      <c r="K844" s="245"/>
      <c r="L844" s="245"/>
      <c r="M844" s="245"/>
      <c r="N844" s="245"/>
      <c r="O844" s="245"/>
      <c r="P844" s="245"/>
      <c r="Q844" s="245"/>
      <c r="R844" s="245"/>
      <c r="S844" s="245"/>
      <c r="T844" s="245"/>
      <c r="U844" s="245"/>
      <c r="V844" s="245"/>
      <c r="W844" s="245"/>
      <c r="X844" s="245"/>
      <c r="Y844" s="245"/>
      <c r="Z844" s="245"/>
      <c r="AA844" s="245"/>
      <c r="AB844" s="245"/>
      <c r="AC844" s="245"/>
      <c r="AD844" s="245"/>
      <c r="AE844" s="245"/>
      <c r="AF844" s="245"/>
      <c r="AG844" s="245"/>
      <c r="AH844" s="245"/>
      <c r="AI844" s="245"/>
      <c r="AJ844" s="245"/>
      <c r="AK844" s="245"/>
      <c r="AL844" s="245"/>
      <c r="AM844" s="245"/>
      <c r="AN844" s="245"/>
      <c r="AO844" s="245"/>
      <c r="AP844" s="245"/>
      <c r="AQ844" s="245"/>
      <c r="AR844" s="245"/>
      <c r="AS844" s="245"/>
      <c r="AT844" s="245"/>
    </row>
    <row r="845" ht="12.75" customHeight="1">
      <c r="A845" s="245"/>
      <c r="B845" s="245"/>
      <c r="C845" s="245"/>
      <c r="D845" s="245"/>
      <c r="E845" s="245"/>
      <c r="F845" s="245"/>
      <c r="G845" s="245"/>
      <c r="H845" s="245"/>
      <c r="I845" s="245"/>
      <c r="J845" s="245"/>
      <c r="K845" s="245"/>
      <c r="L845" s="245"/>
      <c r="M845" s="245"/>
      <c r="N845" s="245"/>
      <c r="O845" s="245"/>
      <c r="P845" s="245"/>
      <c r="Q845" s="245"/>
      <c r="R845" s="245"/>
      <c r="S845" s="245"/>
      <c r="T845" s="245"/>
      <c r="U845" s="245"/>
      <c r="V845" s="245"/>
      <c r="W845" s="245"/>
      <c r="X845" s="245"/>
      <c r="Y845" s="245"/>
      <c r="Z845" s="245"/>
      <c r="AA845" s="245"/>
      <c r="AB845" s="245"/>
      <c r="AC845" s="245"/>
      <c r="AD845" s="245"/>
      <c r="AE845" s="245"/>
      <c r="AF845" s="245"/>
      <c r="AG845" s="245"/>
      <c r="AH845" s="245"/>
      <c r="AI845" s="245"/>
      <c r="AJ845" s="245"/>
      <c r="AK845" s="245"/>
      <c r="AL845" s="245"/>
      <c r="AM845" s="245"/>
      <c r="AN845" s="245"/>
      <c r="AO845" s="245"/>
      <c r="AP845" s="245"/>
      <c r="AQ845" s="245"/>
      <c r="AR845" s="245"/>
      <c r="AS845" s="245"/>
      <c r="AT845" s="245"/>
    </row>
    <row r="846" ht="12.75" customHeight="1">
      <c r="A846" s="245"/>
      <c r="B846" s="245"/>
      <c r="C846" s="245"/>
      <c r="D846" s="245"/>
      <c r="E846" s="245"/>
      <c r="F846" s="245"/>
      <c r="G846" s="245"/>
      <c r="H846" s="245"/>
      <c r="I846" s="245"/>
      <c r="J846" s="245"/>
      <c r="K846" s="245"/>
      <c r="L846" s="245"/>
      <c r="M846" s="245"/>
      <c r="N846" s="245"/>
      <c r="O846" s="245"/>
      <c r="P846" s="245"/>
      <c r="Q846" s="245"/>
      <c r="R846" s="245"/>
      <c r="S846" s="245"/>
      <c r="T846" s="245"/>
      <c r="U846" s="245"/>
      <c r="V846" s="245"/>
      <c r="W846" s="245"/>
      <c r="X846" s="245"/>
      <c r="Y846" s="245"/>
      <c r="Z846" s="245"/>
      <c r="AA846" s="245"/>
      <c r="AB846" s="245"/>
      <c r="AC846" s="245"/>
      <c r="AD846" s="245"/>
      <c r="AE846" s="245"/>
      <c r="AF846" s="245"/>
      <c r="AG846" s="245"/>
      <c r="AH846" s="245"/>
      <c r="AI846" s="245"/>
      <c r="AJ846" s="245"/>
      <c r="AK846" s="245"/>
      <c r="AL846" s="245"/>
      <c r="AM846" s="245"/>
      <c r="AN846" s="245"/>
      <c r="AO846" s="245"/>
      <c r="AP846" s="245"/>
      <c r="AQ846" s="245"/>
      <c r="AR846" s="245"/>
      <c r="AS846" s="245"/>
      <c r="AT846" s="245"/>
    </row>
    <row r="847" ht="12.75" customHeight="1">
      <c r="A847" s="245"/>
      <c r="B847" s="245"/>
      <c r="C847" s="245"/>
      <c r="D847" s="245"/>
      <c r="E847" s="245"/>
      <c r="F847" s="245"/>
      <c r="G847" s="245"/>
      <c r="H847" s="245"/>
      <c r="I847" s="245"/>
      <c r="J847" s="245"/>
      <c r="K847" s="245"/>
      <c r="L847" s="245"/>
      <c r="M847" s="245"/>
      <c r="N847" s="245"/>
      <c r="O847" s="245"/>
      <c r="P847" s="245"/>
      <c r="Q847" s="245"/>
      <c r="R847" s="245"/>
      <c r="S847" s="245"/>
      <c r="T847" s="245"/>
      <c r="U847" s="245"/>
      <c r="V847" s="245"/>
      <c r="W847" s="245"/>
      <c r="X847" s="245"/>
      <c r="Y847" s="245"/>
      <c r="Z847" s="245"/>
      <c r="AA847" s="245"/>
      <c r="AB847" s="245"/>
      <c r="AC847" s="245"/>
      <c r="AD847" s="245"/>
      <c r="AE847" s="245"/>
      <c r="AF847" s="245"/>
      <c r="AG847" s="245"/>
      <c r="AH847" s="245"/>
      <c r="AI847" s="245"/>
      <c r="AJ847" s="245"/>
      <c r="AK847" s="245"/>
      <c r="AL847" s="245"/>
      <c r="AM847" s="245"/>
      <c r="AN847" s="245"/>
      <c r="AO847" s="245"/>
      <c r="AP847" s="245"/>
      <c r="AQ847" s="245"/>
      <c r="AR847" s="245"/>
      <c r="AS847" s="245"/>
      <c r="AT847" s="245"/>
    </row>
    <row r="848" ht="12.75" customHeight="1">
      <c r="A848" s="245"/>
      <c r="B848" s="245"/>
      <c r="C848" s="245"/>
      <c r="D848" s="245"/>
      <c r="E848" s="245"/>
      <c r="F848" s="245"/>
      <c r="G848" s="245"/>
      <c r="H848" s="245"/>
      <c r="I848" s="245"/>
      <c r="J848" s="245"/>
      <c r="K848" s="245"/>
      <c r="L848" s="245"/>
      <c r="M848" s="245"/>
      <c r="N848" s="245"/>
      <c r="O848" s="245"/>
      <c r="P848" s="245"/>
      <c r="Q848" s="245"/>
      <c r="R848" s="245"/>
      <c r="S848" s="245"/>
      <c r="T848" s="245"/>
      <c r="U848" s="245"/>
      <c r="V848" s="245"/>
      <c r="W848" s="245"/>
      <c r="X848" s="245"/>
      <c r="Y848" s="245"/>
      <c r="Z848" s="245"/>
      <c r="AA848" s="245"/>
      <c r="AB848" s="245"/>
      <c r="AC848" s="245"/>
      <c r="AD848" s="245"/>
      <c r="AE848" s="245"/>
      <c r="AF848" s="245"/>
      <c r="AG848" s="245"/>
      <c r="AH848" s="245"/>
      <c r="AI848" s="245"/>
      <c r="AJ848" s="245"/>
      <c r="AK848" s="245"/>
      <c r="AL848" s="245"/>
      <c r="AM848" s="245"/>
      <c r="AN848" s="245"/>
      <c r="AO848" s="245"/>
      <c r="AP848" s="245"/>
      <c r="AQ848" s="245"/>
      <c r="AR848" s="245"/>
      <c r="AS848" s="245"/>
      <c r="AT848" s="245"/>
    </row>
    <row r="849" ht="12.75" customHeight="1">
      <c r="A849" s="245"/>
      <c r="B849" s="245"/>
      <c r="C849" s="245"/>
      <c r="D849" s="245"/>
      <c r="E849" s="245"/>
      <c r="F849" s="245"/>
      <c r="G849" s="245"/>
      <c r="H849" s="245"/>
      <c r="I849" s="245"/>
      <c r="J849" s="245"/>
      <c r="K849" s="245"/>
      <c r="L849" s="245"/>
      <c r="M849" s="245"/>
      <c r="N849" s="245"/>
      <c r="O849" s="245"/>
      <c r="P849" s="245"/>
      <c r="Q849" s="245"/>
      <c r="R849" s="245"/>
      <c r="S849" s="245"/>
      <c r="T849" s="245"/>
      <c r="U849" s="245"/>
      <c r="V849" s="245"/>
      <c r="W849" s="245"/>
      <c r="X849" s="245"/>
      <c r="Y849" s="245"/>
      <c r="Z849" s="245"/>
      <c r="AA849" s="245"/>
      <c r="AB849" s="245"/>
      <c r="AC849" s="245"/>
      <c r="AD849" s="245"/>
      <c r="AE849" s="245"/>
      <c r="AF849" s="245"/>
      <c r="AG849" s="245"/>
      <c r="AH849" s="245"/>
      <c r="AI849" s="245"/>
      <c r="AJ849" s="245"/>
      <c r="AK849" s="245"/>
      <c r="AL849" s="245"/>
      <c r="AM849" s="245"/>
      <c r="AN849" s="245"/>
      <c r="AO849" s="245"/>
      <c r="AP849" s="245"/>
      <c r="AQ849" s="245"/>
      <c r="AR849" s="245"/>
      <c r="AS849" s="245"/>
      <c r="AT849" s="245"/>
    </row>
    <row r="850" ht="12.75" customHeight="1">
      <c r="A850" s="245"/>
      <c r="B850" s="245"/>
      <c r="C850" s="245"/>
      <c r="D850" s="245"/>
      <c r="E850" s="245"/>
      <c r="F850" s="245"/>
      <c r="G850" s="245"/>
      <c r="H850" s="245"/>
      <c r="I850" s="245"/>
      <c r="J850" s="245"/>
      <c r="K850" s="245"/>
      <c r="L850" s="245"/>
      <c r="M850" s="245"/>
      <c r="N850" s="245"/>
      <c r="O850" s="245"/>
      <c r="P850" s="245"/>
      <c r="Q850" s="245"/>
      <c r="R850" s="245"/>
      <c r="S850" s="245"/>
      <c r="T850" s="245"/>
      <c r="U850" s="245"/>
      <c r="V850" s="245"/>
      <c r="W850" s="245"/>
      <c r="X850" s="245"/>
      <c r="Y850" s="245"/>
      <c r="Z850" s="245"/>
      <c r="AA850" s="245"/>
      <c r="AB850" s="245"/>
      <c r="AC850" s="245"/>
      <c r="AD850" s="245"/>
      <c r="AE850" s="245"/>
      <c r="AF850" s="245"/>
      <c r="AG850" s="245"/>
      <c r="AH850" s="245"/>
      <c r="AI850" s="245"/>
      <c r="AJ850" s="245"/>
      <c r="AK850" s="245"/>
      <c r="AL850" s="245"/>
      <c r="AM850" s="245"/>
      <c r="AN850" s="245"/>
      <c r="AO850" s="245"/>
      <c r="AP850" s="245"/>
      <c r="AQ850" s="245"/>
      <c r="AR850" s="245"/>
      <c r="AS850" s="245"/>
      <c r="AT850" s="245"/>
    </row>
    <row r="851" ht="12.75" customHeight="1">
      <c r="A851" s="245"/>
      <c r="B851" s="245"/>
      <c r="C851" s="245"/>
      <c r="D851" s="245"/>
      <c r="E851" s="245"/>
      <c r="F851" s="245"/>
      <c r="G851" s="245"/>
      <c r="H851" s="245"/>
      <c r="I851" s="245"/>
      <c r="J851" s="245"/>
      <c r="K851" s="245"/>
      <c r="L851" s="245"/>
      <c r="M851" s="245"/>
      <c r="N851" s="245"/>
      <c r="O851" s="245"/>
      <c r="P851" s="245"/>
      <c r="Q851" s="245"/>
      <c r="R851" s="245"/>
      <c r="S851" s="245"/>
      <c r="T851" s="245"/>
      <c r="U851" s="245"/>
      <c r="V851" s="245"/>
      <c r="W851" s="245"/>
      <c r="X851" s="245"/>
      <c r="Y851" s="245"/>
      <c r="Z851" s="245"/>
      <c r="AA851" s="245"/>
      <c r="AB851" s="245"/>
      <c r="AC851" s="245"/>
      <c r="AD851" s="245"/>
      <c r="AE851" s="245"/>
      <c r="AF851" s="245"/>
      <c r="AG851" s="245"/>
      <c r="AH851" s="245"/>
      <c r="AI851" s="245"/>
      <c r="AJ851" s="245"/>
      <c r="AK851" s="245"/>
      <c r="AL851" s="245"/>
      <c r="AM851" s="245"/>
      <c r="AN851" s="245"/>
      <c r="AO851" s="245"/>
      <c r="AP851" s="245"/>
      <c r="AQ851" s="245"/>
      <c r="AR851" s="245"/>
      <c r="AS851" s="245"/>
      <c r="AT851" s="245"/>
    </row>
    <row r="852" ht="12.75" customHeight="1">
      <c r="A852" s="245"/>
      <c r="B852" s="245"/>
      <c r="C852" s="245"/>
      <c r="D852" s="245"/>
      <c r="E852" s="245"/>
      <c r="F852" s="245"/>
      <c r="G852" s="245"/>
      <c r="H852" s="245"/>
      <c r="I852" s="245"/>
      <c r="J852" s="245"/>
      <c r="K852" s="245"/>
      <c r="L852" s="245"/>
      <c r="M852" s="245"/>
      <c r="N852" s="245"/>
      <c r="O852" s="245"/>
      <c r="P852" s="245"/>
      <c r="Q852" s="245"/>
      <c r="R852" s="245"/>
      <c r="S852" s="245"/>
      <c r="T852" s="245"/>
      <c r="U852" s="245"/>
      <c r="V852" s="245"/>
      <c r="W852" s="245"/>
      <c r="X852" s="245"/>
      <c r="Y852" s="245"/>
      <c r="Z852" s="245"/>
      <c r="AA852" s="245"/>
      <c r="AB852" s="245"/>
      <c r="AC852" s="245"/>
      <c r="AD852" s="245"/>
      <c r="AE852" s="245"/>
      <c r="AF852" s="245"/>
      <c r="AG852" s="245"/>
      <c r="AH852" s="245"/>
      <c r="AI852" s="245"/>
      <c r="AJ852" s="245"/>
      <c r="AK852" s="245"/>
      <c r="AL852" s="245"/>
      <c r="AM852" s="245"/>
      <c r="AN852" s="245"/>
      <c r="AO852" s="245"/>
      <c r="AP852" s="245"/>
      <c r="AQ852" s="245"/>
      <c r="AR852" s="245"/>
      <c r="AS852" s="245"/>
      <c r="AT852" s="245"/>
    </row>
    <row r="853" ht="12.75" customHeight="1">
      <c r="A853" s="245"/>
      <c r="B853" s="245"/>
      <c r="C853" s="245"/>
      <c r="D853" s="245"/>
      <c r="E853" s="245"/>
      <c r="F853" s="245"/>
      <c r="G853" s="245"/>
      <c r="H853" s="245"/>
      <c r="I853" s="245"/>
      <c r="J853" s="245"/>
      <c r="K853" s="245"/>
      <c r="L853" s="245"/>
      <c r="M853" s="245"/>
      <c r="N853" s="245"/>
      <c r="O853" s="245"/>
      <c r="P853" s="245"/>
      <c r="Q853" s="245"/>
      <c r="R853" s="245"/>
      <c r="S853" s="245"/>
      <c r="T853" s="245"/>
      <c r="U853" s="245"/>
      <c r="V853" s="245"/>
      <c r="W853" s="245"/>
      <c r="X853" s="245"/>
      <c r="Y853" s="245"/>
      <c r="Z853" s="245"/>
      <c r="AA853" s="245"/>
      <c r="AB853" s="245"/>
      <c r="AC853" s="245"/>
      <c r="AD853" s="245"/>
      <c r="AE853" s="245"/>
      <c r="AF853" s="245"/>
      <c r="AG853" s="245"/>
      <c r="AH853" s="245"/>
      <c r="AI853" s="245"/>
      <c r="AJ853" s="245"/>
      <c r="AK853" s="245"/>
      <c r="AL853" s="245"/>
      <c r="AM853" s="245"/>
      <c r="AN853" s="245"/>
      <c r="AO853" s="245"/>
      <c r="AP853" s="245"/>
      <c r="AQ853" s="245"/>
      <c r="AR853" s="245"/>
      <c r="AS853" s="245"/>
      <c r="AT853" s="245"/>
    </row>
    <row r="854" ht="12.75" customHeight="1">
      <c r="A854" s="245"/>
      <c r="B854" s="245"/>
      <c r="C854" s="245"/>
      <c r="D854" s="245"/>
      <c r="E854" s="245"/>
      <c r="F854" s="245"/>
      <c r="G854" s="245"/>
      <c r="H854" s="245"/>
      <c r="I854" s="245"/>
      <c r="J854" s="245"/>
      <c r="K854" s="245"/>
      <c r="L854" s="245"/>
      <c r="M854" s="245"/>
      <c r="N854" s="245"/>
      <c r="O854" s="245"/>
      <c r="P854" s="245"/>
      <c r="Q854" s="245"/>
      <c r="R854" s="245"/>
      <c r="S854" s="245"/>
      <c r="T854" s="245"/>
      <c r="U854" s="245"/>
      <c r="V854" s="245"/>
      <c r="W854" s="245"/>
      <c r="X854" s="245"/>
      <c r="Y854" s="245"/>
      <c r="Z854" s="245"/>
      <c r="AA854" s="245"/>
      <c r="AB854" s="245"/>
      <c r="AC854" s="245"/>
      <c r="AD854" s="245"/>
      <c r="AE854" s="245"/>
      <c r="AF854" s="245"/>
      <c r="AG854" s="245"/>
      <c r="AH854" s="245"/>
      <c r="AI854" s="245"/>
      <c r="AJ854" s="245"/>
      <c r="AK854" s="245"/>
      <c r="AL854" s="245"/>
      <c r="AM854" s="245"/>
      <c r="AN854" s="245"/>
      <c r="AO854" s="245"/>
      <c r="AP854" s="245"/>
      <c r="AQ854" s="245"/>
      <c r="AR854" s="245"/>
      <c r="AS854" s="245"/>
      <c r="AT854" s="245"/>
    </row>
    <row r="855" ht="12.75" customHeight="1">
      <c r="A855" s="245"/>
      <c r="B855" s="245"/>
      <c r="C855" s="245"/>
      <c r="D855" s="245"/>
      <c r="E855" s="245"/>
      <c r="F855" s="245"/>
      <c r="G855" s="245"/>
      <c r="H855" s="245"/>
      <c r="I855" s="245"/>
      <c r="J855" s="245"/>
      <c r="K855" s="245"/>
      <c r="L855" s="245"/>
      <c r="M855" s="245"/>
      <c r="N855" s="245"/>
      <c r="O855" s="245"/>
      <c r="P855" s="245"/>
      <c r="Q855" s="245"/>
      <c r="R855" s="245"/>
      <c r="S855" s="245"/>
      <c r="T855" s="245"/>
      <c r="U855" s="245"/>
      <c r="V855" s="245"/>
      <c r="W855" s="245"/>
      <c r="X855" s="245"/>
      <c r="Y855" s="245"/>
      <c r="Z855" s="245"/>
      <c r="AA855" s="245"/>
      <c r="AB855" s="245"/>
      <c r="AC855" s="245"/>
      <c r="AD855" s="245"/>
      <c r="AE855" s="245"/>
      <c r="AF855" s="245"/>
      <c r="AG855" s="245"/>
      <c r="AH855" s="245"/>
      <c r="AI855" s="245"/>
      <c r="AJ855" s="245"/>
      <c r="AK855" s="245"/>
      <c r="AL855" s="245"/>
      <c r="AM855" s="245"/>
      <c r="AN855" s="245"/>
      <c r="AO855" s="245"/>
      <c r="AP855" s="245"/>
      <c r="AQ855" s="245"/>
      <c r="AR855" s="245"/>
      <c r="AS855" s="245"/>
      <c r="AT855" s="245"/>
    </row>
    <row r="856" ht="12.75" customHeight="1">
      <c r="A856" s="245"/>
      <c r="B856" s="245"/>
      <c r="C856" s="245"/>
      <c r="D856" s="245"/>
      <c r="E856" s="245"/>
      <c r="F856" s="245"/>
      <c r="G856" s="245"/>
      <c r="H856" s="245"/>
      <c r="I856" s="245"/>
      <c r="J856" s="245"/>
      <c r="K856" s="245"/>
      <c r="L856" s="245"/>
      <c r="M856" s="245"/>
      <c r="N856" s="245"/>
      <c r="O856" s="245"/>
      <c r="P856" s="245"/>
      <c r="Q856" s="245"/>
      <c r="R856" s="245"/>
      <c r="S856" s="245"/>
      <c r="T856" s="245"/>
      <c r="U856" s="245"/>
      <c r="V856" s="245"/>
      <c r="W856" s="245"/>
      <c r="X856" s="245"/>
      <c r="Y856" s="245"/>
      <c r="Z856" s="245"/>
      <c r="AA856" s="245"/>
      <c r="AB856" s="245"/>
      <c r="AC856" s="245"/>
      <c r="AD856" s="245"/>
      <c r="AE856" s="245"/>
      <c r="AF856" s="245"/>
      <c r="AG856" s="245"/>
      <c r="AH856" s="245"/>
      <c r="AI856" s="245"/>
      <c r="AJ856" s="245"/>
      <c r="AK856" s="245"/>
      <c r="AL856" s="245"/>
      <c r="AM856" s="245"/>
      <c r="AN856" s="245"/>
      <c r="AO856" s="245"/>
      <c r="AP856" s="245"/>
      <c r="AQ856" s="245"/>
      <c r="AR856" s="245"/>
      <c r="AS856" s="245"/>
      <c r="AT856" s="245"/>
    </row>
    <row r="857" ht="12.75" customHeight="1">
      <c r="A857" s="245"/>
      <c r="B857" s="245"/>
      <c r="C857" s="245"/>
      <c r="D857" s="245"/>
      <c r="E857" s="245"/>
      <c r="F857" s="245"/>
      <c r="G857" s="245"/>
      <c r="H857" s="245"/>
      <c r="I857" s="245"/>
      <c r="J857" s="245"/>
      <c r="K857" s="245"/>
      <c r="L857" s="245"/>
      <c r="M857" s="245"/>
      <c r="N857" s="245"/>
      <c r="O857" s="245"/>
      <c r="P857" s="245"/>
      <c r="Q857" s="245"/>
      <c r="R857" s="245"/>
      <c r="S857" s="245"/>
      <c r="T857" s="245"/>
      <c r="U857" s="245"/>
      <c r="V857" s="245"/>
      <c r="W857" s="245"/>
      <c r="X857" s="245"/>
      <c r="Y857" s="245"/>
      <c r="Z857" s="245"/>
      <c r="AA857" s="245"/>
      <c r="AB857" s="245"/>
      <c r="AC857" s="245"/>
      <c r="AD857" s="245"/>
      <c r="AE857" s="245"/>
      <c r="AF857" s="245"/>
      <c r="AG857" s="245"/>
      <c r="AH857" s="245"/>
      <c r="AI857" s="245"/>
      <c r="AJ857" s="245"/>
      <c r="AK857" s="245"/>
      <c r="AL857" s="245"/>
      <c r="AM857" s="245"/>
      <c r="AN857" s="245"/>
      <c r="AO857" s="245"/>
      <c r="AP857" s="245"/>
      <c r="AQ857" s="245"/>
      <c r="AR857" s="245"/>
      <c r="AS857" s="245"/>
      <c r="AT857" s="245"/>
    </row>
    <row r="858" ht="12.75" customHeight="1">
      <c r="A858" s="245"/>
      <c r="B858" s="245"/>
      <c r="C858" s="245"/>
      <c r="D858" s="245"/>
      <c r="E858" s="245"/>
      <c r="F858" s="245"/>
      <c r="G858" s="245"/>
      <c r="H858" s="245"/>
      <c r="I858" s="245"/>
      <c r="J858" s="245"/>
      <c r="K858" s="245"/>
      <c r="L858" s="245"/>
      <c r="M858" s="245"/>
      <c r="N858" s="245"/>
      <c r="O858" s="245"/>
      <c r="P858" s="245"/>
      <c r="Q858" s="245"/>
      <c r="R858" s="245"/>
      <c r="S858" s="245"/>
      <c r="T858" s="245"/>
      <c r="U858" s="245"/>
      <c r="V858" s="245"/>
      <c r="W858" s="245"/>
      <c r="X858" s="245"/>
      <c r="Y858" s="245"/>
      <c r="Z858" s="245"/>
      <c r="AA858" s="245"/>
      <c r="AB858" s="245"/>
      <c r="AC858" s="245"/>
      <c r="AD858" s="245"/>
      <c r="AE858" s="245"/>
      <c r="AF858" s="245"/>
      <c r="AG858" s="245"/>
      <c r="AH858" s="245"/>
      <c r="AI858" s="245"/>
      <c r="AJ858" s="245"/>
      <c r="AK858" s="245"/>
      <c r="AL858" s="245"/>
      <c r="AM858" s="245"/>
      <c r="AN858" s="245"/>
      <c r="AO858" s="245"/>
      <c r="AP858" s="245"/>
      <c r="AQ858" s="245"/>
      <c r="AR858" s="245"/>
      <c r="AS858" s="245"/>
      <c r="AT858" s="245"/>
    </row>
    <row r="859" ht="12.75" customHeight="1">
      <c r="A859" s="245"/>
      <c r="B859" s="245"/>
      <c r="C859" s="245"/>
      <c r="D859" s="245"/>
      <c r="E859" s="245"/>
      <c r="F859" s="245"/>
      <c r="G859" s="245"/>
      <c r="H859" s="245"/>
      <c r="I859" s="245"/>
      <c r="J859" s="245"/>
      <c r="K859" s="245"/>
      <c r="L859" s="245"/>
      <c r="M859" s="245"/>
      <c r="N859" s="245"/>
      <c r="O859" s="245"/>
      <c r="P859" s="245"/>
      <c r="Q859" s="245"/>
      <c r="R859" s="245"/>
      <c r="S859" s="245"/>
      <c r="T859" s="245"/>
      <c r="U859" s="245"/>
      <c r="V859" s="245"/>
      <c r="W859" s="245"/>
      <c r="X859" s="245"/>
      <c r="Y859" s="245"/>
      <c r="Z859" s="245"/>
      <c r="AA859" s="245"/>
      <c r="AB859" s="245"/>
      <c r="AC859" s="245"/>
      <c r="AD859" s="245"/>
      <c r="AE859" s="245"/>
      <c r="AF859" s="245"/>
      <c r="AG859" s="245"/>
      <c r="AH859" s="245"/>
      <c r="AI859" s="245"/>
      <c r="AJ859" s="245"/>
      <c r="AK859" s="245"/>
      <c r="AL859" s="245"/>
      <c r="AM859" s="245"/>
      <c r="AN859" s="245"/>
      <c r="AO859" s="245"/>
      <c r="AP859" s="245"/>
      <c r="AQ859" s="245"/>
      <c r="AR859" s="245"/>
      <c r="AS859" s="245"/>
      <c r="AT859" s="245"/>
    </row>
    <row r="860" ht="12.75" customHeight="1">
      <c r="A860" s="245"/>
      <c r="B860" s="245"/>
      <c r="C860" s="245"/>
      <c r="D860" s="245"/>
      <c r="E860" s="245"/>
      <c r="F860" s="245"/>
      <c r="G860" s="245"/>
      <c r="H860" s="245"/>
      <c r="I860" s="245"/>
      <c r="J860" s="245"/>
      <c r="K860" s="245"/>
      <c r="L860" s="245"/>
      <c r="M860" s="245"/>
      <c r="N860" s="245"/>
      <c r="O860" s="245"/>
      <c r="P860" s="245"/>
      <c r="Q860" s="245"/>
      <c r="R860" s="245"/>
      <c r="S860" s="245"/>
      <c r="T860" s="245"/>
      <c r="U860" s="245"/>
      <c r="V860" s="245"/>
      <c r="W860" s="245"/>
      <c r="X860" s="245"/>
      <c r="Y860" s="245"/>
      <c r="Z860" s="245"/>
      <c r="AA860" s="245"/>
      <c r="AB860" s="245"/>
      <c r="AC860" s="245"/>
      <c r="AD860" s="245"/>
      <c r="AE860" s="245"/>
      <c r="AF860" s="245"/>
      <c r="AG860" s="245"/>
      <c r="AH860" s="245"/>
      <c r="AI860" s="245"/>
      <c r="AJ860" s="245"/>
      <c r="AK860" s="245"/>
      <c r="AL860" s="245"/>
      <c r="AM860" s="245"/>
      <c r="AN860" s="245"/>
      <c r="AO860" s="245"/>
      <c r="AP860" s="245"/>
      <c r="AQ860" s="245"/>
      <c r="AR860" s="245"/>
      <c r="AS860" s="245"/>
      <c r="AT860" s="245"/>
    </row>
    <row r="861" ht="12.75" customHeight="1">
      <c r="A861" s="245"/>
      <c r="B861" s="245"/>
      <c r="C861" s="245"/>
      <c r="D861" s="245"/>
      <c r="E861" s="245"/>
      <c r="F861" s="245"/>
      <c r="G861" s="245"/>
      <c r="H861" s="245"/>
      <c r="I861" s="245"/>
      <c r="J861" s="245"/>
      <c r="K861" s="245"/>
      <c r="L861" s="245"/>
      <c r="M861" s="245"/>
      <c r="N861" s="245"/>
      <c r="O861" s="245"/>
      <c r="P861" s="245"/>
      <c r="Q861" s="245"/>
      <c r="R861" s="245"/>
      <c r="S861" s="245"/>
      <c r="T861" s="245"/>
      <c r="U861" s="245"/>
      <c r="V861" s="245"/>
      <c r="W861" s="245"/>
      <c r="X861" s="245"/>
      <c r="Y861" s="245"/>
      <c r="Z861" s="245"/>
      <c r="AA861" s="245"/>
      <c r="AB861" s="245"/>
      <c r="AC861" s="245"/>
      <c r="AD861" s="245"/>
      <c r="AE861" s="245"/>
      <c r="AF861" s="245"/>
      <c r="AG861" s="245"/>
      <c r="AH861" s="245"/>
      <c r="AI861" s="245"/>
      <c r="AJ861" s="245"/>
      <c r="AK861" s="245"/>
      <c r="AL861" s="245"/>
      <c r="AM861" s="245"/>
      <c r="AN861" s="245"/>
      <c r="AO861" s="245"/>
      <c r="AP861" s="245"/>
      <c r="AQ861" s="245"/>
      <c r="AR861" s="245"/>
      <c r="AS861" s="245"/>
      <c r="AT861" s="245"/>
    </row>
    <row r="862" ht="12.75" customHeight="1">
      <c r="A862" s="245"/>
      <c r="B862" s="245"/>
      <c r="C862" s="245"/>
      <c r="D862" s="245"/>
      <c r="E862" s="245"/>
      <c r="F862" s="245"/>
      <c r="G862" s="245"/>
      <c r="H862" s="245"/>
      <c r="I862" s="245"/>
      <c r="J862" s="245"/>
      <c r="K862" s="245"/>
      <c r="L862" s="245"/>
      <c r="M862" s="245"/>
      <c r="N862" s="245"/>
      <c r="O862" s="245"/>
      <c r="P862" s="245"/>
      <c r="Q862" s="245"/>
      <c r="R862" s="245"/>
      <c r="S862" s="245"/>
      <c r="T862" s="245"/>
      <c r="U862" s="245"/>
      <c r="V862" s="245"/>
      <c r="W862" s="245"/>
      <c r="X862" s="245"/>
      <c r="Y862" s="245"/>
      <c r="Z862" s="245"/>
      <c r="AA862" s="245"/>
      <c r="AB862" s="245"/>
      <c r="AC862" s="245"/>
      <c r="AD862" s="245"/>
      <c r="AE862" s="245"/>
      <c r="AF862" s="245"/>
      <c r="AG862" s="245"/>
      <c r="AH862" s="245"/>
      <c r="AI862" s="245"/>
      <c r="AJ862" s="245"/>
      <c r="AK862" s="245"/>
      <c r="AL862" s="245"/>
      <c r="AM862" s="245"/>
      <c r="AN862" s="245"/>
      <c r="AO862" s="245"/>
      <c r="AP862" s="245"/>
      <c r="AQ862" s="245"/>
      <c r="AR862" s="245"/>
      <c r="AS862" s="245"/>
      <c r="AT862" s="245"/>
    </row>
    <row r="863" ht="12.75" customHeight="1">
      <c r="A863" s="245"/>
      <c r="B863" s="245"/>
      <c r="C863" s="245"/>
      <c r="D863" s="245"/>
      <c r="E863" s="245"/>
      <c r="F863" s="245"/>
      <c r="G863" s="245"/>
      <c r="H863" s="245"/>
      <c r="I863" s="245"/>
      <c r="J863" s="245"/>
      <c r="K863" s="245"/>
      <c r="L863" s="245"/>
      <c r="M863" s="245"/>
      <c r="N863" s="245"/>
      <c r="O863" s="245"/>
      <c r="P863" s="245"/>
      <c r="Q863" s="245"/>
      <c r="R863" s="245"/>
      <c r="S863" s="245"/>
      <c r="T863" s="245"/>
      <c r="U863" s="245"/>
      <c r="V863" s="245"/>
      <c r="W863" s="245"/>
      <c r="X863" s="245"/>
      <c r="Y863" s="245"/>
      <c r="Z863" s="245"/>
      <c r="AA863" s="245"/>
      <c r="AB863" s="245"/>
      <c r="AC863" s="245"/>
      <c r="AD863" s="245"/>
      <c r="AE863" s="245"/>
      <c r="AF863" s="245"/>
      <c r="AG863" s="245"/>
      <c r="AH863" s="245"/>
      <c r="AI863" s="245"/>
      <c r="AJ863" s="245"/>
      <c r="AK863" s="245"/>
      <c r="AL863" s="245"/>
      <c r="AM863" s="245"/>
      <c r="AN863" s="245"/>
      <c r="AO863" s="245"/>
      <c r="AP863" s="245"/>
      <c r="AQ863" s="245"/>
      <c r="AR863" s="245"/>
      <c r="AS863" s="245"/>
      <c r="AT863" s="245"/>
    </row>
    <row r="864" ht="12.75" customHeight="1">
      <c r="A864" s="245"/>
      <c r="B864" s="245"/>
      <c r="C864" s="245"/>
      <c r="D864" s="245"/>
      <c r="E864" s="245"/>
      <c r="F864" s="245"/>
      <c r="G864" s="245"/>
      <c r="H864" s="245"/>
      <c r="I864" s="245"/>
      <c r="J864" s="245"/>
      <c r="K864" s="245"/>
      <c r="L864" s="245"/>
      <c r="M864" s="245"/>
      <c r="N864" s="245"/>
      <c r="O864" s="245"/>
      <c r="P864" s="245"/>
      <c r="Q864" s="245"/>
      <c r="R864" s="245"/>
      <c r="S864" s="245"/>
      <c r="T864" s="245"/>
      <c r="U864" s="245"/>
      <c r="V864" s="245"/>
      <c r="W864" s="245"/>
      <c r="X864" s="245"/>
      <c r="Y864" s="245"/>
      <c r="Z864" s="245"/>
      <c r="AA864" s="245"/>
      <c r="AB864" s="245"/>
      <c r="AC864" s="245"/>
      <c r="AD864" s="245"/>
      <c r="AE864" s="245"/>
      <c r="AF864" s="245"/>
      <c r="AG864" s="245"/>
      <c r="AH864" s="245"/>
      <c r="AI864" s="245"/>
      <c r="AJ864" s="245"/>
      <c r="AK864" s="245"/>
      <c r="AL864" s="245"/>
      <c r="AM864" s="245"/>
      <c r="AN864" s="245"/>
      <c r="AO864" s="245"/>
      <c r="AP864" s="245"/>
      <c r="AQ864" s="245"/>
      <c r="AR864" s="245"/>
      <c r="AS864" s="245"/>
      <c r="AT864" s="245"/>
    </row>
    <row r="865" ht="12.75" customHeight="1">
      <c r="A865" s="245"/>
      <c r="B865" s="245"/>
      <c r="C865" s="245"/>
      <c r="D865" s="245"/>
      <c r="E865" s="245"/>
      <c r="F865" s="245"/>
      <c r="G865" s="245"/>
      <c r="H865" s="245"/>
      <c r="I865" s="245"/>
      <c r="J865" s="245"/>
      <c r="K865" s="245"/>
      <c r="L865" s="245"/>
      <c r="M865" s="245"/>
      <c r="N865" s="245"/>
      <c r="O865" s="245"/>
      <c r="P865" s="245"/>
      <c r="Q865" s="245"/>
      <c r="R865" s="245"/>
      <c r="S865" s="245"/>
      <c r="T865" s="245"/>
      <c r="U865" s="245"/>
      <c r="V865" s="245"/>
      <c r="W865" s="245"/>
      <c r="X865" s="245"/>
      <c r="Y865" s="245"/>
      <c r="Z865" s="245"/>
      <c r="AA865" s="245"/>
      <c r="AB865" s="245"/>
      <c r="AC865" s="245"/>
      <c r="AD865" s="245"/>
      <c r="AE865" s="245"/>
      <c r="AF865" s="245"/>
      <c r="AG865" s="245"/>
      <c r="AH865" s="245"/>
      <c r="AI865" s="245"/>
      <c r="AJ865" s="245"/>
      <c r="AK865" s="245"/>
      <c r="AL865" s="245"/>
      <c r="AM865" s="245"/>
      <c r="AN865" s="245"/>
      <c r="AO865" s="245"/>
      <c r="AP865" s="245"/>
      <c r="AQ865" s="245"/>
      <c r="AR865" s="245"/>
      <c r="AS865" s="245"/>
      <c r="AT865" s="245"/>
    </row>
    <row r="866" ht="12.75" customHeight="1">
      <c r="A866" s="245"/>
      <c r="B866" s="245"/>
      <c r="C866" s="245"/>
      <c r="D866" s="245"/>
      <c r="E866" s="245"/>
      <c r="F866" s="245"/>
      <c r="G866" s="245"/>
      <c r="H866" s="245"/>
      <c r="I866" s="245"/>
      <c r="J866" s="245"/>
      <c r="K866" s="245"/>
      <c r="L866" s="245"/>
      <c r="M866" s="245"/>
      <c r="N866" s="245"/>
      <c r="O866" s="245"/>
      <c r="P866" s="245"/>
      <c r="Q866" s="245"/>
      <c r="R866" s="245"/>
      <c r="S866" s="245"/>
      <c r="T866" s="245"/>
      <c r="U866" s="245"/>
      <c r="V866" s="245"/>
      <c r="W866" s="245"/>
      <c r="X866" s="245"/>
      <c r="Y866" s="245"/>
      <c r="Z866" s="245"/>
      <c r="AA866" s="245"/>
      <c r="AB866" s="245"/>
      <c r="AC866" s="245"/>
      <c r="AD866" s="245"/>
      <c r="AE866" s="245"/>
      <c r="AF866" s="245"/>
      <c r="AG866" s="245"/>
      <c r="AH866" s="245"/>
      <c r="AI866" s="245"/>
      <c r="AJ866" s="245"/>
      <c r="AK866" s="245"/>
      <c r="AL866" s="245"/>
      <c r="AM866" s="245"/>
      <c r="AN866" s="245"/>
      <c r="AO866" s="245"/>
      <c r="AP866" s="245"/>
      <c r="AQ866" s="245"/>
      <c r="AR866" s="245"/>
      <c r="AS866" s="245"/>
      <c r="AT866" s="245"/>
    </row>
    <row r="867" ht="12.75" customHeight="1">
      <c r="A867" s="245"/>
      <c r="B867" s="245"/>
      <c r="C867" s="245"/>
      <c r="D867" s="245"/>
      <c r="E867" s="245"/>
      <c r="F867" s="245"/>
      <c r="G867" s="245"/>
      <c r="H867" s="245"/>
      <c r="I867" s="245"/>
      <c r="J867" s="245"/>
      <c r="K867" s="245"/>
      <c r="L867" s="245"/>
      <c r="M867" s="245"/>
      <c r="N867" s="245"/>
      <c r="O867" s="245"/>
      <c r="P867" s="245"/>
      <c r="Q867" s="245"/>
      <c r="R867" s="245"/>
      <c r="S867" s="245"/>
      <c r="T867" s="245"/>
      <c r="U867" s="245"/>
      <c r="V867" s="245"/>
      <c r="W867" s="245"/>
      <c r="X867" s="245"/>
      <c r="Y867" s="245"/>
      <c r="Z867" s="245"/>
      <c r="AA867" s="245"/>
      <c r="AB867" s="245"/>
      <c r="AC867" s="245"/>
      <c r="AD867" s="245"/>
      <c r="AE867" s="245"/>
      <c r="AF867" s="245"/>
      <c r="AG867" s="245"/>
      <c r="AH867" s="245"/>
      <c r="AI867" s="245"/>
      <c r="AJ867" s="245"/>
      <c r="AK867" s="245"/>
      <c r="AL867" s="245"/>
      <c r="AM867" s="245"/>
      <c r="AN867" s="245"/>
      <c r="AO867" s="245"/>
      <c r="AP867" s="245"/>
      <c r="AQ867" s="245"/>
      <c r="AR867" s="245"/>
      <c r="AS867" s="245"/>
      <c r="AT867" s="245"/>
    </row>
    <row r="868" ht="12.75" customHeight="1">
      <c r="A868" s="245"/>
      <c r="B868" s="245"/>
      <c r="C868" s="245"/>
      <c r="D868" s="245"/>
      <c r="E868" s="245"/>
      <c r="F868" s="245"/>
      <c r="G868" s="245"/>
      <c r="H868" s="245"/>
      <c r="I868" s="245"/>
      <c r="J868" s="245"/>
      <c r="K868" s="245"/>
      <c r="L868" s="245"/>
      <c r="M868" s="245"/>
      <c r="N868" s="245"/>
      <c r="O868" s="245"/>
      <c r="P868" s="245"/>
      <c r="Q868" s="245"/>
      <c r="R868" s="245"/>
      <c r="S868" s="245"/>
      <c r="T868" s="245"/>
      <c r="U868" s="245"/>
      <c r="V868" s="245"/>
      <c r="W868" s="245"/>
      <c r="X868" s="245"/>
      <c r="Y868" s="245"/>
      <c r="Z868" s="245"/>
      <c r="AA868" s="245"/>
      <c r="AB868" s="245"/>
      <c r="AC868" s="245"/>
      <c r="AD868" s="245"/>
      <c r="AE868" s="245"/>
      <c r="AF868" s="245"/>
      <c r="AG868" s="245"/>
      <c r="AH868" s="245"/>
      <c r="AI868" s="245"/>
      <c r="AJ868" s="245"/>
      <c r="AK868" s="245"/>
      <c r="AL868" s="245"/>
      <c r="AM868" s="245"/>
      <c r="AN868" s="245"/>
      <c r="AO868" s="245"/>
      <c r="AP868" s="245"/>
      <c r="AQ868" s="245"/>
      <c r="AR868" s="245"/>
      <c r="AS868" s="245"/>
      <c r="AT868" s="245"/>
    </row>
    <row r="869" ht="12.75" customHeight="1">
      <c r="A869" s="245"/>
      <c r="B869" s="245"/>
      <c r="C869" s="245"/>
      <c r="D869" s="245"/>
      <c r="E869" s="245"/>
      <c r="F869" s="245"/>
      <c r="G869" s="245"/>
      <c r="H869" s="245"/>
      <c r="I869" s="245"/>
      <c r="J869" s="245"/>
      <c r="K869" s="245"/>
      <c r="L869" s="245"/>
      <c r="M869" s="245"/>
      <c r="N869" s="245"/>
      <c r="O869" s="245"/>
      <c r="P869" s="245"/>
      <c r="Q869" s="245"/>
      <c r="R869" s="245"/>
      <c r="S869" s="245"/>
      <c r="T869" s="245"/>
      <c r="U869" s="245"/>
      <c r="V869" s="245"/>
      <c r="W869" s="245"/>
      <c r="X869" s="245"/>
      <c r="Y869" s="245"/>
      <c r="Z869" s="245"/>
      <c r="AA869" s="245"/>
      <c r="AB869" s="245"/>
      <c r="AC869" s="245"/>
      <c r="AD869" s="245"/>
      <c r="AE869" s="245"/>
      <c r="AF869" s="245"/>
      <c r="AG869" s="245"/>
      <c r="AH869" s="245"/>
      <c r="AI869" s="245"/>
      <c r="AJ869" s="245"/>
      <c r="AK869" s="245"/>
      <c r="AL869" s="245"/>
      <c r="AM869" s="245"/>
      <c r="AN869" s="245"/>
      <c r="AO869" s="245"/>
      <c r="AP869" s="245"/>
      <c r="AQ869" s="245"/>
      <c r="AR869" s="245"/>
      <c r="AS869" s="245"/>
      <c r="AT869" s="245"/>
    </row>
    <row r="870" ht="12.75" customHeight="1">
      <c r="A870" s="245"/>
      <c r="B870" s="245"/>
      <c r="C870" s="245"/>
      <c r="D870" s="245"/>
      <c r="E870" s="245"/>
      <c r="F870" s="245"/>
      <c r="G870" s="245"/>
      <c r="H870" s="245"/>
      <c r="I870" s="245"/>
      <c r="J870" s="245"/>
      <c r="K870" s="245"/>
      <c r="L870" s="245"/>
      <c r="M870" s="245"/>
      <c r="N870" s="245"/>
      <c r="O870" s="245"/>
      <c r="P870" s="245"/>
      <c r="Q870" s="245"/>
      <c r="R870" s="245"/>
      <c r="S870" s="245"/>
      <c r="T870" s="245"/>
      <c r="U870" s="245"/>
      <c r="V870" s="245"/>
      <c r="W870" s="245"/>
      <c r="X870" s="245"/>
      <c r="Y870" s="245"/>
      <c r="Z870" s="245"/>
      <c r="AA870" s="245"/>
      <c r="AB870" s="245"/>
      <c r="AC870" s="245"/>
      <c r="AD870" s="245"/>
      <c r="AE870" s="245"/>
      <c r="AF870" s="245"/>
      <c r="AG870" s="245"/>
      <c r="AH870" s="245"/>
      <c r="AI870" s="245"/>
      <c r="AJ870" s="245"/>
      <c r="AK870" s="245"/>
      <c r="AL870" s="245"/>
      <c r="AM870" s="245"/>
      <c r="AN870" s="245"/>
      <c r="AO870" s="245"/>
      <c r="AP870" s="245"/>
      <c r="AQ870" s="245"/>
      <c r="AR870" s="245"/>
      <c r="AS870" s="245"/>
      <c r="AT870" s="245"/>
    </row>
    <row r="871" ht="12.75" customHeight="1">
      <c r="A871" s="245"/>
      <c r="B871" s="245"/>
      <c r="C871" s="245"/>
      <c r="D871" s="245"/>
      <c r="E871" s="245"/>
      <c r="F871" s="245"/>
      <c r="G871" s="245"/>
      <c r="H871" s="245"/>
      <c r="I871" s="245"/>
      <c r="J871" s="245"/>
      <c r="K871" s="245"/>
      <c r="L871" s="245"/>
      <c r="M871" s="245"/>
      <c r="N871" s="245"/>
      <c r="O871" s="245"/>
      <c r="P871" s="245"/>
      <c r="Q871" s="245"/>
      <c r="R871" s="245"/>
      <c r="S871" s="245"/>
      <c r="T871" s="245"/>
      <c r="U871" s="245"/>
      <c r="V871" s="245"/>
      <c r="W871" s="245"/>
      <c r="X871" s="245"/>
      <c r="Y871" s="245"/>
      <c r="Z871" s="245"/>
      <c r="AA871" s="245"/>
      <c r="AB871" s="245"/>
      <c r="AC871" s="245"/>
      <c r="AD871" s="245"/>
      <c r="AE871" s="245"/>
      <c r="AF871" s="245"/>
      <c r="AG871" s="245"/>
      <c r="AH871" s="245"/>
      <c r="AI871" s="245"/>
      <c r="AJ871" s="245"/>
      <c r="AK871" s="245"/>
      <c r="AL871" s="245"/>
      <c r="AM871" s="245"/>
      <c r="AN871" s="245"/>
      <c r="AO871" s="245"/>
      <c r="AP871" s="245"/>
      <c r="AQ871" s="245"/>
      <c r="AR871" s="245"/>
      <c r="AS871" s="245"/>
      <c r="AT871" s="245"/>
    </row>
    <row r="872" ht="12.75" customHeight="1">
      <c r="A872" s="245"/>
      <c r="B872" s="245"/>
      <c r="C872" s="245"/>
      <c r="D872" s="245"/>
      <c r="E872" s="245"/>
      <c r="F872" s="245"/>
      <c r="G872" s="245"/>
      <c r="H872" s="245"/>
      <c r="I872" s="245"/>
      <c r="J872" s="245"/>
      <c r="K872" s="245"/>
      <c r="L872" s="245"/>
      <c r="M872" s="245"/>
      <c r="N872" s="245"/>
      <c r="O872" s="245"/>
      <c r="P872" s="245"/>
      <c r="Q872" s="245"/>
      <c r="R872" s="245"/>
      <c r="S872" s="245"/>
      <c r="T872" s="245"/>
      <c r="U872" s="245"/>
      <c r="V872" s="245"/>
      <c r="W872" s="245"/>
      <c r="X872" s="245"/>
      <c r="Y872" s="245"/>
      <c r="Z872" s="245"/>
      <c r="AA872" s="245"/>
      <c r="AB872" s="245"/>
      <c r="AC872" s="245"/>
      <c r="AD872" s="245"/>
      <c r="AE872" s="245"/>
      <c r="AF872" s="245"/>
      <c r="AG872" s="245"/>
      <c r="AH872" s="245"/>
      <c r="AI872" s="245"/>
      <c r="AJ872" s="245"/>
      <c r="AK872" s="245"/>
      <c r="AL872" s="245"/>
      <c r="AM872" s="245"/>
      <c r="AN872" s="245"/>
      <c r="AO872" s="245"/>
      <c r="AP872" s="245"/>
      <c r="AQ872" s="245"/>
      <c r="AR872" s="245"/>
      <c r="AS872" s="245"/>
      <c r="AT872" s="245"/>
    </row>
    <row r="873" ht="12.75" customHeight="1">
      <c r="A873" s="245"/>
      <c r="B873" s="245"/>
      <c r="C873" s="245"/>
      <c r="D873" s="245"/>
      <c r="E873" s="245"/>
      <c r="F873" s="245"/>
      <c r="G873" s="245"/>
      <c r="H873" s="245"/>
      <c r="I873" s="245"/>
      <c r="J873" s="245"/>
      <c r="K873" s="245"/>
      <c r="L873" s="245"/>
      <c r="M873" s="245"/>
      <c r="N873" s="245"/>
      <c r="O873" s="245"/>
      <c r="P873" s="245"/>
      <c r="Q873" s="245"/>
      <c r="R873" s="245"/>
      <c r="S873" s="245"/>
      <c r="T873" s="245"/>
      <c r="U873" s="245"/>
      <c r="V873" s="245"/>
      <c r="W873" s="245"/>
      <c r="X873" s="245"/>
      <c r="Y873" s="245"/>
      <c r="Z873" s="245"/>
      <c r="AA873" s="245"/>
      <c r="AB873" s="245"/>
      <c r="AC873" s="245"/>
      <c r="AD873" s="245"/>
      <c r="AE873" s="245"/>
      <c r="AF873" s="245"/>
      <c r="AG873" s="245"/>
      <c r="AH873" s="245"/>
      <c r="AI873" s="245"/>
      <c r="AJ873" s="245"/>
      <c r="AK873" s="245"/>
      <c r="AL873" s="245"/>
      <c r="AM873" s="245"/>
      <c r="AN873" s="245"/>
      <c r="AO873" s="245"/>
      <c r="AP873" s="245"/>
      <c r="AQ873" s="245"/>
      <c r="AR873" s="245"/>
      <c r="AS873" s="245"/>
      <c r="AT873" s="245"/>
    </row>
    <row r="874" ht="12.75" customHeight="1">
      <c r="A874" s="245"/>
      <c r="B874" s="245"/>
      <c r="C874" s="245"/>
      <c r="D874" s="245"/>
      <c r="E874" s="245"/>
      <c r="F874" s="245"/>
      <c r="G874" s="245"/>
      <c r="H874" s="245"/>
      <c r="I874" s="245"/>
      <c r="J874" s="245"/>
      <c r="K874" s="245"/>
      <c r="L874" s="245"/>
      <c r="M874" s="245"/>
      <c r="N874" s="245"/>
      <c r="O874" s="245"/>
      <c r="P874" s="245"/>
      <c r="Q874" s="245"/>
      <c r="R874" s="245"/>
      <c r="S874" s="245"/>
      <c r="T874" s="245"/>
      <c r="U874" s="245"/>
      <c r="V874" s="245"/>
      <c r="W874" s="245"/>
      <c r="X874" s="245"/>
      <c r="Y874" s="245"/>
      <c r="Z874" s="245"/>
      <c r="AA874" s="245"/>
      <c r="AB874" s="245"/>
      <c r="AC874" s="245"/>
      <c r="AD874" s="245"/>
      <c r="AE874" s="245"/>
      <c r="AF874" s="245"/>
      <c r="AG874" s="245"/>
      <c r="AH874" s="245"/>
      <c r="AI874" s="245"/>
      <c r="AJ874" s="245"/>
      <c r="AK874" s="245"/>
      <c r="AL874" s="245"/>
      <c r="AM874" s="245"/>
      <c r="AN874" s="245"/>
      <c r="AO874" s="245"/>
      <c r="AP874" s="245"/>
      <c r="AQ874" s="245"/>
      <c r="AR874" s="245"/>
      <c r="AS874" s="245"/>
      <c r="AT874" s="245"/>
    </row>
    <row r="875" ht="12.75" customHeight="1">
      <c r="A875" s="245"/>
      <c r="B875" s="245"/>
      <c r="C875" s="245"/>
      <c r="D875" s="245"/>
      <c r="E875" s="245"/>
      <c r="F875" s="245"/>
      <c r="G875" s="245"/>
      <c r="H875" s="245"/>
      <c r="I875" s="245"/>
      <c r="J875" s="245"/>
      <c r="K875" s="245"/>
      <c r="L875" s="245"/>
      <c r="M875" s="245"/>
      <c r="N875" s="245"/>
      <c r="O875" s="245"/>
      <c r="P875" s="245"/>
      <c r="Q875" s="245"/>
      <c r="R875" s="245"/>
      <c r="S875" s="245"/>
      <c r="T875" s="245"/>
      <c r="U875" s="245"/>
      <c r="V875" s="245"/>
      <c r="W875" s="245"/>
      <c r="X875" s="245"/>
      <c r="Y875" s="245"/>
      <c r="Z875" s="245"/>
      <c r="AA875" s="245"/>
      <c r="AB875" s="245"/>
      <c r="AC875" s="245"/>
      <c r="AD875" s="245"/>
      <c r="AE875" s="245"/>
      <c r="AF875" s="245"/>
      <c r="AG875" s="245"/>
      <c r="AH875" s="245"/>
      <c r="AI875" s="245"/>
      <c r="AJ875" s="245"/>
      <c r="AK875" s="245"/>
      <c r="AL875" s="245"/>
      <c r="AM875" s="245"/>
      <c r="AN875" s="245"/>
      <c r="AO875" s="245"/>
      <c r="AP875" s="245"/>
      <c r="AQ875" s="245"/>
      <c r="AR875" s="245"/>
      <c r="AS875" s="245"/>
      <c r="AT875" s="245"/>
    </row>
    <row r="876" ht="12.75" customHeight="1">
      <c r="A876" s="245"/>
      <c r="B876" s="245"/>
      <c r="C876" s="245"/>
      <c r="D876" s="245"/>
      <c r="E876" s="245"/>
      <c r="F876" s="245"/>
      <c r="G876" s="245"/>
      <c r="H876" s="245"/>
      <c r="I876" s="245"/>
      <c r="J876" s="245"/>
      <c r="K876" s="245"/>
      <c r="L876" s="245"/>
      <c r="M876" s="245"/>
      <c r="N876" s="245"/>
      <c r="O876" s="245"/>
      <c r="P876" s="245"/>
      <c r="Q876" s="245"/>
      <c r="R876" s="245"/>
      <c r="S876" s="245"/>
      <c r="T876" s="245"/>
      <c r="U876" s="245"/>
      <c r="V876" s="245"/>
      <c r="W876" s="245"/>
      <c r="X876" s="245"/>
      <c r="Y876" s="245"/>
      <c r="Z876" s="245"/>
      <c r="AA876" s="245"/>
      <c r="AB876" s="245"/>
      <c r="AC876" s="245"/>
      <c r="AD876" s="245"/>
      <c r="AE876" s="245"/>
      <c r="AF876" s="245"/>
      <c r="AG876" s="245"/>
      <c r="AH876" s="245"/>
      <c r="AI876" s="245"/>
      <c r="AJ876" s="245"/>
      <c r="AK876" s="245"/>
      <c r="AL876" s="245"/>
      <c r="AM876" s="245"/>
      <c r="AN876" s="245"/>
      <c r="AO876" s="245"/>
      <c r="AP876" s="245"/>
      <c r="AQ876" s="245"/>
      <c r="AR876" s="245"/>
      <c r="AS876" s="245"/>
      <c r="AT876" s="245"/>
    </row>
    <row r="877" ht="12.75" customHeight="1">
      <c r="A877" s="245"/>
      <c r="B877" s="245"/>
      <c r="C877" s="245"/>
      <c r="D877" s="245"/>
      <c r="E877" s="245"/>
      <c r="F877" s="245"/>
      <c r="G877" s="245"/>
      <c r="H877" s="245"/>
      <c r="I877" s="245"/>
      <c r="J877" s="245"/>
      <c r="K877" s="245"/>
      <c r="L877" s="245"/>
      <c r="M877" s="245"/>
      <c r="N877" s="245"/>
      <c r="O877" s="245"/>
      <c r="P877" s="245"/>
      <c r="Q877" s="245"/>
      <c r="R877" s="245"/>
      <c r="S877" s="245"/>
      <c r="T877" s="245"/>
      <c r="U877" s="245"/>
      <c r="V877" s="245"/>
      <c r="W877" s="245"/>
      <c r="X877" s="245"/>
      <c r="Y877" s="245"/>
      <c r="Z877" s="245"/>
      <c r="AA877" s="245"/>
      <c r="AB877" s="245"/>
      <c r="AC877" s="245"/>
      <c r="AD877" s="245"/>
      <c r="AE877" s="245"/>
      <c r="AF877" s="245"/>
      <c r="AG877" s="245"/>
      <c r="AH877" s="245"/>
      <c r="AI877" s="245"/>
      <c r="AJ877" s="245"/>
      <c r="AK877" s="245"/>
      <c r="AL877" s="245"/>
      <c r="AM877" s="245"/>
      <c r="AN877" s="245"/>
      <c r="AO877" s="245"/>
      <c r="AP877" s="245"/>
      <c r="AQ877" s="245"/>
      <c r="AR877" s="245"/>
      <c r="AS877" s="245"/>
      <c r="AT877" s="245"/>
    </row>
    <row r="878" ht="12.75" customHeight="1">
      <c r="A878" s="245"/>
      <c r="B878" s="245"/>
      <c r="C878" s="245"/>
      <c r="D878" s="245"/>
      <c r="E878" s="245"/>
      <c r="F878" s="245"/>
      <c r="G878" s="245"/>
      <c r="H878" s="245"/>
      <c r="I878" s="245"/>
      <c r="J878" s="245"/>
      <c r="K878" s="245"/>
      <c r="L878" s="245"/>
      <c r="M878" s="245"/>
      <c r="N878" s="245"/>
      <c r="O878" s="245"/>
      <c r="P878" s="245"/>
      <c r="Q878" s="245"/>
      <c r="R878" s="245"/>
      <c r="S878" s="245"/>
      <c r="T878" s="245"/>
      <c r="U878" s="245"/>
      <c r="V878" s="245"/>
      <c r="W878" s="245"/>
      <c r="X878" s="245"/>
      <c r="Y878" s="245"/>
      <c r="Z878" s="245"/>
      <c r="AA878" s="245"/>
      <c r="AB878" s="245"/>
      <c r="AC878" s="245"/>
      <c r="AD878" s="245"/>
      <c r="AE878" s="245"/>
      <c r="AF878" s="245"/>
      <c r="AG878" s="245"/>
      <c r="AH878" s="245"/>
      <c r="AI878" s="245"/>
      <c r="AJ878" s="245"/>
      <c r="AK878" s="245"/>
      <c r="AL878" s="245"/>
      <c r="AM878" s="245"/>
      <c r="AN878" s="245"/>
      <c r="AO878" s="245"/>
      <c r="AP878" s="245"/>
      <c r="AQ878" s="245"/>
      <c r="AR878" s="245"/>
      <c r="AS878" s="245"/>
      <c r="AT878" s="245"/>
    </row>
    <row r="879" ht="12.75" customHeight="1">
      <c r="A879" s="245"/>
      <c r="B879" s="245"/>
      <c r="C879" s="245"/>
      <c r="D879" s="245"/>
      <c r="E879" s="245"/>
      <c r="F879" s="245"/>
      <c r="G879" s="245"/>
      <c r="H879" s="245"/>
      <c r="I879" s="245"/>
      <c r="J879" s="245"/>
      <c r="K879" s="245"/>
      <c r="L879" s="245"/>
      <c r="M879" s="245"/>
      <c r="N879" s="245"/>
      <c r="O879" s="245"/>
      <c r="P879" s="245"/>
      <c r="Q879" s="245"/>
      <c r="R879" s="245"/>
      <c r="S879" s="245"/>
      <c r="T879" s="245"/>
      <c r="U879" s="245"/>
      <c r="V879" s="245"/>
      <c r="W879" s="245"/>
      <c r="X879" s="245"/>
      <c r="Y879" s="245"/>
      <c r="Z879" s="245"/>
      <c r="AA879" s="245"/>
      <c r="AB879" s="245"/>
      <c r="AC879" s="245"/>
      <c r="AD879" s="245"/>
      <c r="AE879" s="245"/>
      <c r="AF879" s="245"/>
      <c r="AG879" s="245"/>
      <c r="AH879" s="245"/>
      <c r="AI879" s="245"/>
      <c r="AJ879" s="245"/>
      <c r="AK879" s="245"/>
      <c r="AL879" s="245"/>
      <c r="AM879" s="245"/>
      <c r="AN879" s="245"/>
      <c r="AO879" s="245"/>
      <c r="AP879" s="245"/>
      <c r="AQ879" s="245"/>
      <c r="AR879" s="245"/>
      <c r="AS879" s="245"/>
      <c r="AT879" s="245"/>
    </row>
    <row r="880" ht="12.75" customHeight="1">
      <c r="A880" s="245"/>
      <c r="B880" s="245"/>
      <c r="C880" s="245"/>
      <c r="D880" s="245"/>
      <c r="E880" s="245"/>
      <c r="F880" s="245"/>
      <c r="G880" s="245"/>
      <c r="H880" s="245"/>
      <c r="I880" s="245"/>
      <c r="J880" s="245"/>
      <c r="K880" s="245"/>
      <c r="L880" s="245"/>
      <c r="M880" s="245"/>
      <c r="N880" s="245"/>
      <c r="O880" s="245"/>
      <c r="P880" s="245"/>
      <c r="Q880" s="245"/>
      <c r="R880" s="245"/>
      <c r="S880" s="245"/>
      <c r="T880" s="245"/>
      <c r="U880" s="245"/>
      <c r="V880" s="245"/>
      <c r="W880" s="245"/>
      <c r="X880" s="245"/>
      <c r="Y880" s="245"/>
      <c r="Z880" s="245"/>
      <c r="AA880" s="245"/>
      <c r="AB880" s="245"/>
      <c r="AC880" s="245"/>
      <c r="AD880" s="245"/>
      <c r="AE880" s="245"/>
      <c r="AF880" s="245"/>
      <c r="AG880" s="245"/>
      <c r="AH880" s="245"/>
      <c r="AI880" s="245"/>
      <c r="AJ880" s="245"/>
      <c r="AK880" s="245"/>
      <c r="AL880" s="245"/>
      <c r="AM880" s="245"/>
      <c r="AN880" s="245"/>
      <c r="AO880" s="245"/>
      <c r="AP880" s="245"/>
      <c r="AQ880" s="245"/>
      <c r="AR880" s="245"/>
      <c r="AS880" s="245"/>
      <c r="AT880" s="245"/>
    </row>
    <row r="881" ht="12.75" customHeight="1">
      <c r="A881" s="245"/>
      <c r="B881" s="245"/>
      <c r="C881" s="245"/>
      <c r="D881" s="245"/>
      <c r="E881" s="245"/>
      <c r="F881" s="245"/>
      <c r="G881" s="245"/>
      <c r="H881" s="245"/>
      <c r="I881" s="245"/>
      <c r="J881" s="245"/>
      <c r="K881" s="245"/>
      <c r="L881" s="245"/>
      <c r="M881" s="245"/>
      <c r="N881" s="245"/>
      <c r="O881" s="245"/>
      <c r="P881" s="245"/>
      <c r="Q881" s="245"/>
      <c r="R881" s="245"/>
      <c r="S881" s="245"/>
      <c r="T881" s="245"/>
      <c r="U881" s="245"/>
      <c r="V881" s="245"/>
      <c r="W881" s="245"/>
      <c r="X881" s="245"/>
      <c r="Y881" s="245"/>
      <c r="Z881" s="245"/>
      <c r="AA881" s="245"/>
      <c r="AB881" s="245"/>
      <c r="AC881" s="245"/>
      <c r="AD881" s="245"/>
      <c r="AE881" s="245"/>
      <c r="AF881" s="245"/>
      <c r="AG881" s="245"/>
      <c r="AH881" s="245"/>
      <c r="AI881" s="245"/>
      <c r="AJ881" s="245"/>
      <c r="AK881" s="245"/>
      <c r="AL881" s="245"/>
      <c r="AM881" s="245"/>
      <c r="AN881" s="245"/>
      <c r="AO881" s="245"/>
      <c r="AP881" s="245"/>
      <c r="AQ881" s="245"/>
      <c r="AR881" s="245"/>
      <c r="AS881" s="245"/>
      <c r="AT881" s="245"/>
    </row>
    <row r="882" ht="12.75" customHeight="1">
      <c r="A882" s="245"/>
      <c r="B882" s="245"/>
      <c r="C882" s="245"/>
      <c r="D882" s="245"/>
      <c r="E882" s="245"/>
      <c r="F882" s="245"/>
      <c r="G882" s="245"/>
      <c r="H882" s="245"/>
      <c r="I882" s="245"/>
      <c r="J882" s="245"/>
      <c r="K882" s="245"/>
      <c r="L882" s="245"/>
      <c r="M882" s="245"/>
      <c r="N882" s="245"/>
      <c r="O882" s="245"/>
      <c r="P882" s="245"/>
      <c r="Q882" s="245"/>
      <c r="R882" s="245"/>
      <c r="S882" s="245"/>
      <c r="T882" s="245"/>
      <c r="U882" s="245"/>
      <c r="V882" s="245"/>
      <c r="W882" s="245"/>
      <c r="X882" s="245"/>
      <c r="Y882" s="245"/>
      <c r="Z882" s="245"/>
      <c r="AA882" s="245"/>
      <c r="AB882" s="245"/>
      <c r="AC882" s="245"/>
      <c r="AD882" s="245"/>
      <c r="AE882" s="245"/>
      <c r="AF882" s="245"/>
      <c r="AG882" s="245"/>
      <c r="AH882" s="245"/>
      <c r="AI882" s="245"/>
      <c r="AJ882" s="245"/>
      <c r="AK882" s="245"/>
      <c r="AL882" s="245"/>
      <c r="AM882" s="245"/>
      <c r="AN882" s="245"/>
      <c r="AO882" s="245"/>
      <c r="AP882" s="245"/>
      <c r="AQ882" s="245"/>
      <c r="AR882" s="245"/>
      <c r="AS882" s="245"/>
      <c r="AT882" s="245"/>
    </row>
    <row r="883" ht="12.75" customHeight="1">
      <c r="A883" s="245"/>
      <c r="B883" s="245"/>
      <c r="C883" s="245"/>
      <c r="D883" s="245"/>
      <c r="E883" s="245"/>
      <c r="F883" s="245"/>
      <c r="G883" s="245"/>
      <c r="H883" s="245"/>
      <c r="I883" s="245"/>
      <c r="J883" s="245"/>
      <c r="K883" s="245"/>
      <c r="L883" s="245"/>
      <c r="M883" s="245"/>
      <c r="N883" s="245"/>
      <c r="O883" s="245"/>
      <c r="P883" s="245"/>
      <c r="Q883" s="245"/>
      <c r="R883" s="245"/>
      <c r="S883" s="245"/>
      <c r="T883" s="245"/>
      <c r="U883" s="245"/>
      <c r="V883" s="245"/>
      <c r="W883" s="245"/>
      <c r="X883" s="245"/>
      <c r="Y883" s="245"/>
      <c r="Z883" s="245"/>
      <c r="AA883" s="245"/>
      <c r="AB883" s="245"/>
      <c r="AC883" s="245"/>
      <c r="AD883" s="245"/>
      <c r="AE883" s="245"/>
      <c r="AF883" s="245"/>
      <c r="AG883" s="245"/>
      <c r="AH883" s="245"/>
      <c r="AI883" s="245"/>
      <c r="AJ883" s="245"/>
      <c r="AK883" s="245"/>
      <c r="AL883" s="245"/>
      <c r="AM883" s="245"/>
      <c r="AN883" s="245"/>
      <c r="AO883" s="245"/>
      <c r="AP883" s="245"/>
      <c r="AQ883" s="245"/>
      <c r="AR883" s="245"/>
      <c r="AS883" s="245"/>
      <c r="AT883" s="245"/>
    </row>
    <row r="884" ht="12.75" customHeight="1">
      <c r="A884" s="245"/>
      <c r="B884" s="245"/>
      <c r="C884" s="245"/>
      <c r="D884" s="245"/>
      <c r="E884" s="245"/>
      <c r="F884" s="245"/>
      <c r="G884" s="245"/>
      <c r="H884" s="245"/>
      <c r="I884" s="245"/>
      <c r="J884" s="245"/>
      <c r="K884" s="245"/>
      <c r="L884" s="245"/>
      <c r="M884" s="245"/>
      <c r="N884" s="245"/>
      <c r="O884" s="245"/>
      <c r="P884" s="245"/>
      <c r="Q884" s="245"/>
      <c r="R884" s="245"/>
      <c r="S884" s="245"/>
      <c r="T884" s="245"/>
      <c r="U884" s="245"/>
      <c r="V884" s="245"/>
      <c r="W884" s="245"/>
      <c r="X884" s="245"/>
      <c r="Y884" s="245"/>
      <c r="Z884" s="245"/>
      <c r="AA884" s="245"/>
      <c r="AB884" s="245"/>
      <c r="AC884" s="245"/>
      <c r="AD884" s="245"/>
      <c r="AE884" s="245"/>
      <c r="AF884" s="245"/>
      <c r="AG884" s="245"/>
      <c r="AH884" s="245"/>
      <c r="AI884" s="245"/>
      <c r="AJ884" s="245"/>
      <c r="AK884" s="245"/>
      <c r="AL884" s="245"/>
      <c r="AM884" s="245"/>
      <c r="AN884" s="245"/>
      <c r="AO884" s="245"/>
      <c r="AP884" s="245"/>
      <c r="AQ884" s="245"/>
      <c r="AR884" s="245"/>
      <c r="AS884" s="245"/>
      <c r="AT884" s="245"/>
    </row>
    <row r="885" ht="12.75" customHeight="1">
      <c r="A885" s="245"/>
      <c r="B885" s="245"/>
      <c r="C885" s="245"/>
      <c r="D885" s="245"/>
      <c r="E885" s="245"/>
      <c r="F885" s="245"/>
      <c r="G885" s="245"/>
      <c r="H885" s="245"/>
      <c r="I885" s="245"/>
      <c r="J885" s="245"/>
      <c r="K885" s="245"/>
      <c r="L885" s="245"/>
      <c r="M885" s="245"/>
      <c r="N885" s="245"/>
      <c r="O885" s="245"/>
      <c r="P885" s="245"/>
      <c r="Q885" s="245"/>
      <c r="R885" s="245"/>
      <c r="S885" s="245"/>
      <c r="T885" s="245"/>
      <c r="U885" s="245"/>
      <c r="V885" s="245"/>
      <c r="W885" s="245"/>
      <c r="X885" s="245"/>
      <c r="Y885" s="245"/>
      <c r="Z885" s="245"/>
      <c r="AA885" s="245"/>
      <c r="AB885" s="245"/>
      <c r="AC885" s="245"/>
      <c r="AD885" s="245"/>
      <c r="AE885" s="245"/>
      <c r="AF885" s="245"/>
      <c r="AG885" s="245"/>
      <c r="AH885" s="245"/>
      <c r="AI885" s="245"/>
      <c r="AJ885" s="245"/>
      <c r="AK885" s="245"/>
      <c r="AL885" s="245"/>
      <c r="AM885" s="245"/>
      <c r="AN885" s="245"/>
      <c r="AO885" s="245"/>
      <c r="AP885" s="245"/>
      <c r="AQ885" s="245"/>
      <c r="AR885" s="245"/>
      <c r="AS885" s="245"/>
      <c r="AT885" s="245"/>
    </row>
    <row r="886" ht="12.75" customHeight="1">
      <c r="A886" s="245"/>
      <c r="B886" s="245"/>
      <c r="C886" s="245"/>
      <c r="D886" s="245"/>
      <c r="E886" s="245"/>
      <c r="F886" s="245"/>
      <c r="G886" s="245"/>
      <c r="H886" s="245"/>
      <c r="I886" s="245"/>
      <c r="J886" s="245"/>
      <c r="K886" s="245"/>
      <c r="L886" s="245"/>
      <c r="M886" s="245"/>
      <c r="N886" s="245"/>
      <c r="O886" s="245"/>
      <c r="P886" s="245"/>
      <c r="Q886" s="245"/>
      <c r="R886" s="245"/>
      <c r="S886" s="245"/>
      <c r="T886" s="245"/>
      <c r="U886" s="245"/>
      <c r="V886" s="245"/>
      <c r="W886" s="245"/>
      <c r="X886" s="245"/>
      <c r="Y886" s="245"/>
      <c r="Z886" s="245"/>
      <c r="AA886" s="245"/>
      <c r="AB886" s="245"/>
      <c r="AC886" s="245"/>
      <c r="AD886" s="245"/>
      <c r="AE886" s="245"/>
      <c r="AF886" s="245"/>
      <c r="AG886" s="245"/>
      <c r="AH886" s="245"/>
      <c r="AI886" s="245"/>
      <c r="AJ886" s="245"/>
      <c r="AK886" s="245"/>
      <c r="AL886" s="245"/>
      <c r="AM886" s="245"/>
      <c r="AN886" s="245"/>
      <c r="AO886" s="245"/>
      <c r="AP886" s="245"/>
      <c r="AQ886" s="245"/>
      <c r="AR886" s="245"/>
      <c r="AS886" s="245"/>
      <c r="AT886" s="245"/>
    </row>
    <row r="887" ht="12.75" customHeight="1">
      <c r="A887" s="245"/>
      <c r="B887" s="245"/>
      <c r="C887" s="245"/>
      <c r="D887" s="245"/>
      <c r="E887" s="245"/>
      <c r="F887" s="245"/>
      <c r="G887" s="245"/>
      <c r="H887" s="245"/>
      <c r="I887" s="245"/>
      <c r="J887" s="245"/>
      <c r="K887" s="245"/>
      <c r="L887" s="245"/>
      <c r="M887" s="245"/>
      <c r="N887" s="245"/>
      <c r="O887" s="245"/>
      <c r="P887" s="245"/>
      <c r="Q887" s="245"/>
      <c r="R887" s="245"/>
      <c r="S887" s="245"/>
      <c r="T887" s="245"/>
      <c r="U887" s="245"/>
      <c r="V887" s="245"/>
      <c r="W887" s="245"/>
      <c r="X887" s="245"/>
      <c r="Y887" s="245"/>
      <c r="Z887" s="245"/>
      <c r="AA887" s="245"/>
      <c r="AB887" s="245"/>
      <c r="AC887" s="245"/>
      <c r="AD887" s="245"/>
      <c r="AE887" s="245"/>
      <c r="AF887" s="245"/>
      <c r="AG887" s="245"/>
      <c r="AH887" s="245"/>
      <c r="AI887" s="245"/>
      <c r="AJ887" s="245"/>
      <c r="AK887" s="245"/>
      <c r="AL887" s="245"/>
      <c r="AM887" s="245"/>
      <c r="AN887" s="245"/>
      <c r="AO887" s="245"/>
      <c r="AP887" s="245"/>
      <c r="AQ887" s="245"/>
      <c r="AR887" s="245"/>
      <c r="AS887" s="245"/>
      <c r="AT887" s="245"/>
    </row>
    <row r="888" ht="12.75" customHeight="1">
      <c r="A888" s="245"/>
      <c r="B888" s="245"/>
      <c r="C888" s="245"/>
      <c r="D888" s="245"/>
      <c r="E888" s="245"/>
      <c r="F888" s="245"/>
      <c r="G888" s="245"/>
      <c r="H888" s="245"/>
      <c r="I888" s="245"/>
      <c r="J888" s="245"/>
      <c r="K888" s="245"/>
      <c r="L888" s="245"/>
      <c r="M888" s="245"/>
      <c r="N888" s="245"/>
      <c r="O888" s="245"/>
      <c r="P888" s="245"/>
      <c r="Q888" s="245"/>
      <c r="R888" s="245"/>
      <c r="S888" s="245"/>
      <c r="T888" s="245"/>
      <c r="U888" s="245"/>
      <c r="V888" s="245"/>
      <c r="W888" s="245"/>
      <c r="X888" s="245"/>
      <c r="Y888" s="245"/>
      <c r="Z888" s="245"/>
      <c r="AA888" s="245"/>
      <c r="AB888" s="245"/>
      <c r="AC888" s="245"/>
      <c r="AD888" s="245"/>
      <c r="AE888" s="245"/>
      <c r="AF888" s="245"/>
      <c r="AG888" s="245"/>
      <c r="AH888" s="245"/>
      <c r="AI888" s="245"/>
      <c r="AJ888" s="245"/>
      <c r="AK888" s="245"/>
      <c r="AL888" s="245"/>
      <c r="AM888" s="245"/>
      <c r="AN888" s="245"/>
      <c r="AO888" s="245"/>
      <c r="AP888" s="245"/>
      <c r="AQ888" s="245"/>
      <c r="AR888" s="245"/>
      <c r="AS888" s="245"/>
      <c r="AT888" s="245"/>
    </row>
    <row r="889" ht="12.75" customHeight="1">
      <c r="A889" s="245"/>
      <c r="B889" s="245"/>
      <c r="C889" s="245"/>
      <c r="D889" s="245"/>
      <c r="E889" s="245"/>
      <c r="F889" s="245"/>
      <c r="G889" s="245"/>
      <c r="H889" s="245"/>
      <c r="I889" s="245"/>
      <c r="J889" s="245"/>
      <c r="K889" s="245"/>
      <c r="L889" s="245"/>
      <c r="M889" s="245"/>
      <c r="N889" s="245"/>
      <c r="O889" s="245"/>
      <c r="P889" s="245"/>
      <c r="Q889" s="245"/>
      <c r="R889" s="245"/>
      <c r="S889" s="245"/>
      <c r="T889" s="245"/>
      <c r="U889" s="245"/>
      <c r="V889" s="245"/>
      <c r="W889" s="245"/>
      <c r="X889" s="245"/>
      <c r="Y889" s="245"/>
      <c r="Z889" s="245"/>
      <c r="AA889" s="245"/>
      <c r="AB889" s="245"/>
      <c r="AC889" s="245"/>
      <c r="AD889" s="245"/>
      <c r="AE889" s="245"/>
      <c r="AF889" s="245"/>
      <c r="AG889" s="245"/>
      <c r="AH889" s="245"/>
      <c r="AI889" s="245"/>
      <c r="AJ889" s="245"/>
      <c r="AK889" s="245"/>
      <c r="AL889" s="245"/>
      <c r="AM889" s="245"/>
      <c r="AN889" s="245"/>
      <c r="AO889" s="245"/>
      <c r="AP889" s="245"/>
      <c r="AQ889" s="245"/>
      <c r="AR889" s="245"/>
      <c r="AS889" s="245"/>
      <c r="AT889" s="245"/>
    </row>
    <row r="890" ht="12.75" customHeight="1">
      <c r="A890" s="245"/>
      <c r="B890" s="245"/>
      <c r="C890" s="245"/>
      <c r="D890" s="245"/>
      <c r="E890" s="245"/>
      <c r="F890" s="245"/>
      <c r="G890" s="245"/>
      <c r="H890" s="245"/>
      <c r="I890" s="245"/>
      <c r="J890" s="245"/>
      <c r="K890" s="245"/>
      <c r="L890" s="245"/>
      <c r="M890" s="245"/>
      <c r="N890" s="245"/>
      <c r="O890" s="245"/>
      <c r="P890" s="245"/>
      <c r="Q890" s="245"/>
      <c r="R890" s="245"/>
      <c r="S890" s="245"/>
      <c r="T890" s="245"/>
      <c r="U890" s="245"/>
      <c r="V890" s="245"/>
      <c r="W890" s="245"/>
      <c r="X890" s="245"/>
      <c r="Y890" s="245"/>
      <c r="Z890" s="245"/>
      <c r="AA890" s="245"/>
      <c r="AB890" s="245"/>
      <c r="AC890" s="245"/>
      <c r="AD890" s="245"/>
      <c r="AE890" s="245"/>
      <c r="AF890" s="245"/>
      <c r="AG890" s="245"/>
      <c r="AH890" s="245"/>
      <c r="AI890" s="245"/>
      <c r="AJ890" s="245"/>
      <c r="AK890" s="245"/>
      <c r="AL890" s="245"/>
      <c r="AM890" s="245"/>
      <c r="AN890" s="245"/>
      <c r="AO890" s="245"/>
      <c r="AP890" s="245"/>
      <c r="AQ890" s="245"/>
      <c r="AR890" s="245"/>
      <c r="AS890" s="245"/>
      <c r="AT890" s="245"/>
    </row>
    <row r="891" ht="12.75" customHeight="1">
      <c r="A891" s="245"/>
      <c r="B891" s="245"/>
      <c r="C891" s="245"/>
      <c r="D891" s="245"/>
      <c r="E891" s="245"/>
      <c r="F891" s="245"/>
      <c r="G891" s="245"/>
      <c r="H891" s="245"/>
      <c r="I891" s="245"/>
      <c r="J891" s="245"/>
      <c r="K891" s="245"/>
      <c r="L891" s="245"/>
      <c r="M891" s="245"/>
      <c r="N891" s="245"/>
      <c r="O891" s="245"/>
      <c r="P891" s="245"/>
      <c r="Q891" s="245"/>
      <c r="R891" s="245"/>
      <c r="S891" s="245"/>
      <c r="T891" s="245"/>
      <c r="U891" s="245"/>
      <c r="V891" s="245"/>
      <c r="W891" s="245"/>
      <c r="X891" s="245"/>
      <c r="Y891" s="245"/>
      <c r="Z891" s="245"/>
      <c r="AA891" s="245"/>
      <c r="AB891" s="245"/>
      <c r="AC891" s="245"/>
      <c r="AD891" s="245"/>
      <c r="AE891" s="245"/>
      <c r="AF891" s="245"/>
      <c r="AG891" s="245"/>
      <c r="AH891" s="245"/>
      <c r="AI891" s="245"/>
      <c r="AJ891" s="245"/>
      <c r="AK891" s="245"/>
      <c r="AL891" s="245"/>
      <c r="AM891" s="245"/>
      <c r="AN891" s="245"/>
      <c r="AO891" s="245"/>
      <c r="AP891" s="245"/>
      <c r="AQ891" s="245"/>
      <c r="AR891" s="245"/>
      <c r="AS891" s="245"/>
      <c r="AT891" s="245"/>
    </row>
    <row r="892" ht="12.75" customHeight="1">
      <c r="A892" s="245"/>
      <c r="B892" s="245"/>
      <c r="C892" s="245"/>
      <c r="D892" s="245"/>
      <c r="E892" s="245"/>
      <c r="F892" s="245"/>
      <c r="G892" s="245"/>
      <c r="H892" s="245"/>
      <c r="I892" s="245"/>
      <c r="J892" s="245"/>
      <c r="K892" s="245"/>
      <c r="L892" s="245"/>
      <c r="M892" s="245"/>
      <c r="N892" s="245"/>
      <c r="O892" s="245"/>
      <c r="P892" s="245"/>
      <c r="Q892" s="245"/>
      <c r="R892" s="245"/>
      <c r="S892" s="245"/>
      <c r="T892" s="245"/>
      <c r="U892" s="245"/>
      <c r="V892" s="245"/>
      <c r="W892" s="245"/>
      <c r="X892" s="245"/>
      <c r="Y892" s="245"/>
      <c r="Z892" s="245"/>
      <c r="AA892" s="245"/>
      <c r="AB892" s="245"/>
      <c r="AC892" s="245"/>
      <c r="AD892" s="245"/>
      <c r="AE892" s="245"/>
      <c r="AF892" s="245"/>
      <c r="AG892" s="245"/>
      <c r="AH892" s="245"/>
      <c r="AI892" s="245"/>
      <c r="AJ892" s="245"/>
      <c r="AK892" s="245"/>
      <c r="AL892" s="245"/>
      <c r="AM892" s="245"/>
      <c r="AN892" s="245"/>
      <c r="AO892" s="245"/>
      <c r="AP892" s="245"/>
      <c r="AQ892" s="245"/>
      <c r="AR892" s="245"/>
      <c r="AS892" s="245"/>
      <c r="AT892" s="245"/>
    </row>
    <row r="893" ht="12.75" customHeight="1">
      <c r="A893" s="245"/>
      <c r="B893" s="245"/>
      <c r="C893" s="245"/>
      <c r="D893" s="245"/>
      <c r="E893" s="245"/>
      <c r="F893" s="245"/>
      <c r="G893" s="245"/>
      <c r="H893" s="245"/>
      <c r="I893" s="245"/>
      <c r="J893" s="245"/>
      <c r="K893" s="245"/>
      <c r="L893" s="245"/>
      <c r="M893" s="245"/>
      <c r="N893" s="245"/>
      <c r="O893" s="245"/>
      <c r="P893" s="245"/>
      <c r="Q893" s="245"/>
      <c r="R893" s="245"/>
      <c r="S893" s="245"/>
      <c r="T893" s="245"/>
      <c r="U893" s="245"/>
      <c r="V893" s="245"/>
      <c r="W893" s="245"/>
      <c r="X893" s="245"/>
      <c r="Y893" s="245"/>
      <c r="Z893" s="245"/>
      <c r="AA893" s="245"/>
      <c r="AB893" s="245"/>
      <c r="AC893" s="245"/>
      <c r="AD893" s="245"/>
      <c r="AE893" s="245"/>
      <c r="AF893" s="245"/>
      <c r="AG893" s="245"/>
      <c r="AH893" s="245"/>
      <c r="AI893" s="245"/>
      <c r="AJ893" s="245"/>
      <c r="AK893" s="245"/>
      <c r="AL893" s="245"/>
      <c r="AM893" s="245"/>
      <c r="AN893" s="245"/>
      <c r="AO893" s="245"/>
      <c r="AP893" s="245"/>
      <c r="AQ893" s="245"/>
      <c r="AR893" s="245"/>
      <c r="AS893" s="245"/>
      <c r="AT893" s="245"/>
    </row>
    <row r="894" ht="12.75" customHeight="1">
      <c r="A894" s="245"/>
      <c r="B894" s="245"/>
      <c r="C894" s="245"/>
      <c r="D894" s="245"/>
      <c r="E894" s="245"/>
      <c r="F894" s="245"/>
      <c r="G894" s="245"/>
      <c r="H894" s="245"/>
      <c r="I894" s="245"/>
      <c r="J894" s="245"/>
      <c r="K894" s="245"/>
      <c r="L894" s="245"/>
      <c r="M894" s="245"/>
      <c r="N894" s="245"/>
      <c r="O894" s="245"/>
      <c r="P894" s="245"/>
      <c r="Q894" s="245"/>
      <c r="R894" s="245"/>
      <c r="S894" s="245"/>
      <c r="T894" s="245"/>
      <c r="U894" s="245"/>
      <c r="V894" s="245"/>
      <c r="W894" s="245"/>
      <c r="X894" s="245"/>
      <c r="Y894" s="245"/>
      <c r="Z894" s="245"/>
      <c r="AA894" s="245"/>
      <c r="AB894" s="245"/>
      <c r="AC894" s="245"/>
      <c r="AD894" s="245"/>
      <c r="AE894" s="245"/>
      <c r="AF894" s="245"/>
      <c r="AG894" s="245"/>
      <c r="AH894" s="245"/>
      <c r="AI894" s="245"/>
      <c r="AJ894" s="245"/>
      <c r="AK894" s="245"/>
      <c r="AL894" s="245"/>
      <c r="AM894" s="245"/>
      <c r="AN894" s="245"/>
      <c r="AO894" s="245"/>
      <c r="AP894" s="245"/>
      <c r="AQ894" s="245"/>
      <c r="AR894" s="245"/>
      <c r="AS894" s="245"/>
      <c r="AT894" s="245"/>
    </row>
    <row r="895" ht="12.75" customHeight="1">
      <c r="A895" s="245"/>
      <c r="B895" s="245"/>
      <c r="C895" s="245"/>
      <c r="D895" s="245"/>
      <c r="E895" s="245"/>
      <c r="F895" s="245"/>
      <c r="G895" s="245"/>
      <c r="H895" s="245"/>
      <c r="I895" s="245"/>
      <c r="J895" s="245"/>
      <c r="K895" s="245"/>
      <c r="L895" s="245"/>
      <c r="M895" s="245"/>
      <c r="N895" s="245"/>
      <c r="O895" s="245"/>
      <c r="P895" s="245"/>
      <c r="Q895" s="245"/>
      <c r="R895" s="245"/>
      <c r="S895" s="245"/>
      <c r="T895" s="245"/>
      <c r="U895" s="245"/>
      <c r="V895" s="245"/>
      <c r="W895" s="245"/>
      <c r="X895" s="245"/>
      <c r="Y895" s="245"/>
      <c r="Z895" s="245"/>
      <c r="AA895" s="245"/>
      <c r="AB895" s="245"/>
      <c r="AC895" s="245"/>
      <c r="AD895" s="245"/>
      <c r="AE895" s="245"/>
      <c r="AF895" s="245"/>
      <c r="AG895" s="245"/>
      <c r="AH895" s="245"/>
      <c r="AI895" s="245"/>
      <c r="AJ895" s="245"/>
      <c r="AK895" s="245"/>
      <c r="AL895" s="245"/>
      <c r="AM895" s="245"/>
      <c r="AN895" s="245"/>
      <c r="AO895" s="245"/>
      <c r="AP895" s="245"/>
      <c r="AQ895" s="245"/>
      <c r="AR895" s="245"/>
      <c r="AS895" s="245"/>
      <c r="AT895" s="245"/>
    </row>
    <row r="896" ht="12.75" customHeight="1">
      <c r="A896" s="245"/>
      <c r="B896" s="245"/>
      <c r="C896" s="245"/>
      <c r="D896" s="245"/>
      <c r="E896" s="245"/>
      <c r="F896" s="245"/>
      <c r="G896" s="245"/>
      <c r="H896" s="245"/>
      <c r="I896" s="245"/>
      <c r="J896" s="245"/>
      <c r="K896" s="245"/>
      <c r="L896" s="245"/>
      <c r="M896" s="245"/>
      <c r="N896" s="245"/>
      <c r="O896" s="245"/>
      <c r="P896" s="245"/>
      <c r="Q896" s="245"/>
      <c r="R896" s="245"/>
      <c r="S896" s="245"/>
      <c r="T896" s="245"/>
      <c r="U896" s="245"/>
      <c r="V896" s="245"/>
      <c r="W896" s="245"/>
      <c r="X896" s="245"/>
      <c r="Y896" s="245"/>
      <c r="Z896" s="245"/>
      <c r="AA896" s="245"/>
      <c r="AB896" s="245"/>
      <c r="AC896" s="245"/>
      <c r="AD896" s="245"/>
      <c r="AE896" s="245"/>
      <c r="AF896" s="245"/>
      <c r="AG896" s="245"/>
      <c r="AH896" s="245"/>
      <c r="AI896" s="245"/>
      <c r="AJ896" s="245"/>
      <c r="AK896" s="245"/>
      <c r="AL896" s="245"/>
      <c r="AM896" s="245"/>
      <c r="AN896" s="245"/>
      <c r="AO896" s="245"/>
      <c r="AP896" s="245"/>
      <c r="AQ896" s="245"/>
      <c r="AR896" s="245"/>
      <c r="AS896" s="245"/>
      <c r="AT896" s="245"/>
    </row>
    <row r="897" ht="12.75" customHeight="1">
      <c r="A897" s="245"/>
      <c r="B897" s="245"/>
      <c r="C897" s="245"/>
      <c r="D897" s="245"/>
      <c r="E897" s="245"/>
      <c r="F897" s="245"/>
      <c r="G897" s="245"/>
      <c r="H897" s="245"/>
      <c r="I897" s="245"/>
      <c r="J897" s="245"/>
      <c r="K897" s="245"/>
      <c r="L897" s="245"/>
      <c r="M897" s="245"/>
      <c r="N897" s="245"/>
      <c r="O897" s="245"/>
      <c r="P897" s="245"/>
      <c r="Q897" s="245"/>
      <c r="R897" s="245"/>
      <c r="S897" s="245"/>
      <c r="T897" s="245"/>
      <c r="U897" s="245"/>
      <c r="V897" s="245"/>
      <c r="W897" s="245"/>
      <c r="X897" s="245"/>
      <c r="Y897" s="245"/>
      <c r="Z897" s="245"/>
      <c r="AA897" s="245"/>
      <c r="AB897" s="245"/>
      <c r="AC897" s="245"/>
      <c r="AD897" s="245"/>
      <c r="AE897" s="245"/>
      <c r="AF897" s="245"/>
      <c r="AG897" s="245"/>
      <c r="AH897" s="245"/>
      <c r="AI897" s="245"/>
      <c r="AJ897" s="245"/>
      <c r="AK897" s="245"/>
      <c r="AL897" s="245"/>
      <c r="AM897" s="245"/>
      <c r="AN897" s="245"/>
      <c r="AO897" s="245"/>
      <c r="AP897" s="245"/>
      <c r="AQ897" s="245"/>
      <c r="AR897" s="245"/>
      <c r="AS897" s="245"/>
      <c r="AT897" s="245"/>
    </row>
    <row r="898" ht="12.75" customHeight="1">
      <c r="A898" s="245"/>
      <c r="B898" s="245"/>
      <c r="C898" s="245"/>
      <c r="D898" s="245"/>
      <c r="E898" s="245"/>
      <c r="F898" s="245"/>
      <c r="G898" s="245"/>
      <c r="H898" s="245"/>
      <c r="I898" s="245"/>
      <c r="J898" s="245"/>
      <c r="K898" s="245"/>
      <c r="L898" s="245"/>
      <c r="M898" s="245"/>
      <c r="N898" s="245"/>
      <c r="O898" s="245"/>
      <c r="P898" s="245"/>
      <c r="Q898" s="245"/>
      <c r="R898" s="245"/>
      <c r="S898" s="245"/>
      <c r="T898" s="245"/>
      <c r="U898" s="245"/>
      <c r="V898" s="245"/>
      <c r="W898" s="245"/>
      <c r="X898" s="245"/>
      <c r="Y898" s="245"/>
      <c r="Z898" s="245"/>
      <c r="AA898" s="245"/>
      <c r="AB898" s="245"/>
      <c r="AC898" s="245"/>
      <c r="AD898" s="245"/>
      <c r="AE898" s="245"/>
      <c r="AF898" s="245"/>
      <c r="AG898" s="245"/>
      <c r="AH898" s="245"/>
      <c r="AI898" s="245"/>
      <c r="AJ898" s="245"/>
      <c r="AK898" s="245"/>
      <c r="AL898" s="245"/>
      <c r="AM898" s="245"/>
      <c r="AN898" s="245"/>
      <c r="AO898" s="245"/>
      <c r="AP898" s="245"/>
      <c r="AQ898" s="245"/>
      <c r="AR898" s="245"/>
      <c r="AS898" s="245"/>
      <c r="AT898" s="245"/>
    </row>
    <row r="899" ht="12.75" customHeight="1">
      <c r="A899" s="245"/>
      <c r="B899" s="245"/>
      <c r="C899" s="245"/>
      <c r="D899" s="245"/>
      <c r="E899" s="245"/>
      <c r="F899" s="245"/>
      <c r="G899" s="245"/>
      <c r="H899" s="245"/>
      <c r="I899" s="245"/>
      <c r="J899" s="245"/>
      <c r="K899" s="245"/>
      <c r="L899" s="245"/>
      <c r="M899" s="245"/>
      <c r="N899" s="245"/>
      <c r="O899" s="245"/>
      <c r="P899" s="245"/>
      <c r="Q899" s="245"/>
      <c r="R899" s="245"/>
      <c r="S899" s="245"/>
      <c r="T899" s="245"/>
      <c r="U899" s="245"/>
      <c r="V899" s="245"/>
      <c r="W899" s="245"/>
      <c r="X899" s="245"/>
      <c r="Y899" s="245"/>
      <c r="Z899" s="245"/>
      <c r="AA899" s="245"/>
      <c r="AB899" s="245"/>
      <c r="AC899" s="245"/>
      <c r="AD899" s="245"/>
      <c r="AE899" s="245"/>
      <c r="AF899" s="245"/>
      <c r="AG899" s="245"/>
      <c r="AH899" s="245"/>
      <c r="AI899" s="245"/>
      <c r="AJ899" s="245"/>
      <c r="AK899" s="245"/>
      <c r="AL899" s="245"/>
      <c r="AM899" s="245"/>
      <c r="AN899" s="245"/>
      <c r="AO899" s="245"/>
      <c r="AP899" s="245"/>
      <c r="AQ899" s="245"/>
      <c r="AR899" s="245"/>
      <c r="AS899" s="245"/>
      <c r="AT899" s="245"/>
    </row>
    <row r="900" ht="12.75" customHeight="1">
      <c r="A900" s="245"/>
      <c r="B900" s="245"/>
      <c r="C900" s="245"/>
      <c r="D900" s="245"/>
      <c r="E900" s="245"/>
      <c r="F900" s="245"/>
      <c r="G900" s="245"/>
      <c r="H900" s="245"/>
      <c r="I900" s="245"/>
      <c r="J900" s="245"/>
      <c r="K900" s="245"/>
      <c r="L900" s="245"/>
      <c r="M900" s="245"/>
      <c r="N900" s="245"/>
      <c r="O900" s="245"/>
      <c r="P900" s="245"/>
      <c r="Q900" s="245"/>
      <c r="R900" s="245"/>
      <c r="S900" s="245"/>
      <c r="T900" s="245"/>
      <c r="U900" s="245"/>
      <c r="V900" s="245"/>
      <c r="W900" s="245"/>
      <c r="X900" s="245"/>
      <c r="Y900" s="245"/>
      <c r="Z900" s="245"/>
      <c r="AA900" s="245"/>
      <c r="AB900" s="245"/>
      <c r="AC900" s="245"/>
      <c r="AD900" s="245"/>
      <c r="AE900" s="245"/>
      <c r="AF900" s="245"/>
      <c r="AG900" s="245"/>
      <c r="AH900" s="245"/>
      <c r="AI900" s="245"/>
      <c r="AJ900" s="245"/>
      <c r="AK900" s="245"/>
      <c r="AL900" s="245"/>
      <c r="AM900" s="245"/>
      <c r="AN900" s="245"/>
      <c r="AO900" s="245"/>
      <c r="AP900" s="245"/>
      <c r="AQ900" s="245"/>
      <c r="AR900" s="245"/>
      <c r="AS900" s="245"/>
      <c r="AT900" s="245"/>
    </row>
    <row r="901" ht="12.75" customHeight="1">
      <c r="A901" s="245"/>
      <c r="B901" s="245"/>
      <c r="C901" s="245"/>
      <c r="D901" s="245"/>
      <c r="E901" s="245"/>
      <c r="F901" s="245"/>
      <c r="G901" s="245"/>
      <c r="H901" s="245"/>
      <c r="I901" s="245"/>
      <c r="J901" s="245"/>
      <c r="K901" s="245"/>
      <c r="L901" s="245"/>
      <c r="M901" s="245"/>
      <c r="N901" s="245"/>
      <c r="O901" s="245"/>
      <c r="P901" s="245"/>
      <c r="Q901" s="245"/>
      <c r="R901" s="245"/>
      <c r="S901" s="245"/>
      <c r="T901" s="245"/>
      <c r="U901" s="245"/>
      <c r="V901" s="245"/>
      <c r="W901" s="245"/>
      <c r="X901" s="245"/>
      <c r="Y901" s="245"/>
      <c r="Z901" s="245"/>
      <c r="AA901" s="245"/>
      <c r="AB901" s="245"/>
      <c r="AC901" s="245"/>
      <c r="AD901" s="245"/>
      <c r="AE901" s="245"/>
      <c r="AF901" s="245"/>
      <c r="AG901" s="245"/>
      <c r="AH901" s="245"/>
      <c r="AI901" s="245"/>
      <c r="AJ901" s="245"/>
      <c r="AK901" s="245"/>
      <c r="AL901" s="245"/>
      <c r="AM901" s="245"/>
      <c r="AN901" s="245"/>
      <c r="AO901" s="245"/>
      <c r="AP901" s="245"/>
      <c r="AQ901" s="245"/>
      <c r="AR901" s="245"/>
      <c r="AS901" s="245"/>
      <c r="AT901" s="245"/>
    </row>
    <row r="902" ht="12.75" customHeight="1">
      <c r="A902" s="245"/>
      <c r="B902" s="245"/>
      <c r="C902" s="245"/>
      <c r="D902" s="245"/>
      <c r="E902" s="245"/>
      <c r="F902" s="245"/>
      <c r="G902" s="245"/>
      <c r="H902" s="245"/>
      <c r="I902" s="245"/>
      <c r="J902" s="245"/>
      <c r="K902" s="245"/>
      <c r="L902" s="245"/>
      <c r="M902" s="245"/>
      <c r="N902" s="245"/>
      <c r="O902" s="245"/>
      <c r="P902" s="245"/>
      <c r="Q902" s="245"/>
      <c r="R902" s="245"/>
      <c r="S902" s="245"/>
      <c r="T902" s="245"/>
      <c r="U902" s="245"/>
      <c r="V902" s="245"/>
      <c r="W902" s="245"/>
      <c r="X902" s="245"/>
      <c r="Y902" s="245"/>
      <c r="Z902" s="245"/>
      <c r="AA902" s="245"/>
      <c r="AB902" s="245"/>
      <c r="AC902" s="245"/>
      <c r="AD902" s="245"/>
      <c r="AE902" s="245"/>
      <c r="AF902" s="245"/>
      <c r="AG902" s="245"/>
      <c r="AH902" s="245"/>
      <c r="AI902" s="245"/>
      <c r="AJ902" s="245"/>
      <c r="AK902" s="245"/>
      <c r="AL902" s="245"/>
      <c r="AM902" s="245"/>
      <c r="AN902" s="245"/>
      <c r="AO902" s="245"/>
      <c r="AP902" s="245"/>
      <c r="AQ902" s="245"/>
      <c r="AR902" s="245"/>
      <c r="AS902" s="245"/>
      <c r="AT902" s="245"/>
    </row>
    <row r="903" ht="12.75" customHeight="1">
      <c r="A903" s="245"/>
      <c r="B903" s="245"/>
      <c r="C903" s="245"/>
      <c r="D903" s="245"/>
      <c r="E903" s="245"/>
      <c r="F903" s="245"/>
      <c r="G903" s="245"/>
      <c r="H903" s="245"/>
      <c r="I903" s="245"/>
      <c r="J903" s="245"/>
      <c r="K903" s="245"/>
      <c r="L903" s="245"/>
      <c r="M903" s="245"/>
      <c r="N903" s="245"/>
      <c r="O903" s="245"/>
      <c r="P903" s="245"/>
      <c r="Q903" s="245"/>
      <c r="R903" s="245"/>
      <c r="S903" s="245"/>
      <c r="T903" s="245"/>
      <c r="U903" s="245"/>
      <c r="V903" s="245"/>
      <c r="W903" s="245"/>
      <c r="X903" s="245"/>
      <c r="Y903" s="245"/>
      <c r="Z903" s="245"/>
      <c r="AA903" s="245"/>
      <c r="AB903" s="245"/>
      <c r="AC903" s="245"/>
      <c r="AD903" s="245"/>
      <c r="AE903" s="245"/>
      <c r="AF903" s="245"/>
      <c r="AG903" s="245"/>
      <c r="AH903" s="245"/>
      <c r="AI903" s="245"/>
      <c r="AJ903" s="245"/>
      <c r="AK903" s="245"/>
      <c r="AL903" s="245"/>
      <c r="AM903" s="245"/>
      <c r="AN903" s="245"/>
      <c r="AO903" s="245"/>
      <c r="AP903" s="245"/>
      <c r="AQ903" s="245"/>
      <c r="AR903" s="245"/>
      <c r="AS903" s="245"/>
      <c r="AT903" s="245"/>
    </row>
    <row r="904" ht="12.75" customHeight="1">
      <c r="A904" s="245"/>
      <c r="B904" s="245"/>
      <c r="C904" s="245"/>
      <c r="D904" s="245"/>
      <c r="E904" s="245"/>
      <c r="F904" s="245"/>
      <c r="G904" s="245"/>
      <c r="H904" s="245"/>
      <c r="I904" s="245"/>
      <c r="J904" s="245"/>
      <c r="K904" s="245"/>
      <c r="L904" s="245"/>
      <c r="M904" s="245"/>
      <c r="N904" s="245"/>
      <c r="O904" s="245"/>
      <c r="P904" s="245"/>
      <c r="Q904" s="245"/>
      <c r="R904" s="245"/>
      <c r="S904" s="245"/>
      <c r="T904" s="245"/>
      <c r="U904" s="245"/>
      <c r="V904" s="245"/>
      <c r="W904" s="245"/>
      <c r="X904" s="245"/>
      <c r="Y904" s="245"/>
      <c r="Z904" s="245"/>
      <c r="AA904" s="245"/>
      <c r="AB904" s="245"/>
      <c r="AC904" s="245"/>
      <c r="AD904" s="245"/>
      <c r="AE904" s="245"/>
      <c r="AF904" s="245"/>
      <c r="AG904" s="245"/>
      <c r="AH904" s="245"/>
      <c r="AI904" s="245"/>
      <c r="AJ904" s="245"/>
      <c r="AK904" s="245"/>
      <c r="AL904" s="245"/>
      <c r="AM904" s="245"/>
      <c r="AN904" s="245"/>
      <c r="AO904" s="245"/>
      <c r="AP904" s="245"/>
      <c r="AQ904" s="245"/>
      <c r="AR904" s="245"/>
      <c r="AS904" s="245"/>
      <c r="AT904" s="245"/>
    </row>
    <row r="905" ht="12.75" customHeight="1">
      <c r="A905" s="245"/>
      <c r="B905" s="245"/>
      <c r="C905" s="245"/>
      <c r="D905" s="245"/>
      <c r="E905" s="245"/>
      <c r="F905" s="245"/>
      <c r="G905" s="245"/>
      <c r="H905" s="245"/>
      <c r="I905" s="245"/>
      <c r="J905" s="245"/>
      <c r="K905" s="245"/>
      <c r="L905" s="245"/>
      <c r="M905" s="245"/>
      <c r="N905" s="245"/>
      <c r="O905" s="245"/>
      <c r="P905" s="245"/>
      <c r="Q905" s="245"/>
      <c r="R905" s="245"/>
      <c r="S905" s="245"/>
      <c r="T905" s="245"/>
      <c r="U905" s="245"/>
      <c r="V905" s="245"/>
      <c r="W905" s="245"/>
      <c r="X905" s="245"/>
      <c r="Y905" s="245"/>
      <c r="Z905" s="245"/>
      <c r="AA905" s="245"/>
      <c r="AB905" s="245"/>
      <c r="AC905" s="245"/>
      <c r="AD905" s="245"/>
      <c r="AE905" s="245"/>
      <c r="AF905" s="245"/>
      <c r="AG905" s="245"/>
      <c r="AH905" s="245"/>
      <c r="AI905" s="245"/>
      <c r="AJ905" s="245"/>
      <c r="AK905" s="245"/>
      <c r="AL905" s="245"/>
      <c r="AM905" s="245"/>
      <c r="AN905" s="245"/>
      <c r="AO905" s="245"/>
      <c r="AP905" s="245"/>
      <c r="AQ905" s="245"/>
      <c r="AR905" s="245"/>
      <c r="AS905" s="245"/>
      <c r="AT905" s="245"/>
    </row>
    <row r="906" ht="12.75" customHeight="1">
      <c r="A906" s="245"/>
      <c r="B906" s="245"/>
      <c r="C906" s="245"/>
      <c r="D906" s="245"/>
      <c r="E906" s="245"/>
      <c r="F906" s="245"/>
      <c r="G906" s="245"/>
      <c r="H906" s="245"/>
      <c r="I906" s="245"/>
      <c r="J906" s="245"/>
      <c r="K906" s="245"/>
      <c r="L906" s="245"/>
      <c r="M906" s="245"/>
      <c r="N906" s="245"/>
      <c r="O906" s="245"/>
      <c r="P906" s="245"/>
      <c r="Q906" s="245"/>
      <c r="R906" s="245"/>
      <c r="S906" s="245"/>
      <c r="T906" s="245"/>
      <c r="U906" s="245"/>
      <c r="V906" s="245"/>
      <c r="W906" s="245"/>
      <c r="X906" s="245"/>
      <c r="Y906" s="245"/>
      <c r="Z906" s="245"/>
      <c r="AA906" s="245"/>
      <c r="AB906" s="245"/>
      <c r="AC906" s="245"/>
      <c r="AD906" s="245"/>
      <c r="AE906" s="245"/>
      <c r="AF906" s="245"/>
      <c r="AG906" s="245"/>
      <c r="AH906" s="245"/>
      <c r="AI906" s="245"/>
      <c r="AJ906" s="245"/>
      <c r="AK906" s="245"/>
      <c r="AL906" s="245"/>
      <c r="AM906" s="245"/>
      <c r="AN906" s="245"/>
      <c r="AO906" s="245"/>
      <c r="AP906" s="245"/>
      <c r="AQ906" s="245"/>
      <c r="AR906" s="245"/>
      <c r="AS906" s="245"/>
      <c r="AT906" s="245"/>
    </row>
    <row r="907" ht="12.75" customHeight="1">
      <c r="A907" s="245"/>
      <c r="B907" s="245"/>
      <c r="C907" s="245"/>
      <c r="D907" s="245"/>
      <c r="E907" s="245"/>
      <c r="F907" s="245"/>
      <c r="G907" s="245"/>
      <c r="H907" s="245"/>
      <c r="I907" s="245"/>
      <c r="J907" s="245"/>
      <c r="K907" s="245"/>
      <c r="L907" s="245"/>
      <c r="M907" s="245"/>
      <c r="N907" s="245"/>
      <c r="O907" s="245"/>
      <c r="P907" s="245"/>
      <c r="Q907" s="245"/>
      <c r="R907" s="245"/>
      <c r="S907" s="245"/>
      <c r="T907" s="245"/>
      <c r="U907" s="245"/>
      <c r="V907" s="245"/>
      <c r="W907" s="245"/>
      <c r="X907" s="245"/>
      <c r="Y907" s="245"/>
      <c r="Z907" s="245"/>
      <c r="AA907" s="245"/>
      <c r="AB907" s="245"/>
      <c r="AC907" s="245"/>
      <c r="AD907" s="245"/>
      <c r="AE907" s="245"/>
      <c r="AF907" s="245"/>
      <c r="AG907" s="245"/>
      <c r="AH907" s="245"/>
      <c r="AI907" s="245"/>
      <c r="AJ907" s="245"/>
      <c r="AK907" s="245"/>
      <c r="AL907" s="245"/>
      <c r="AM907" s="245"/>
      <c r="AN907" s="245"/>
      <c r="AO907" s="245"/>
      <c r="AP907" s="245"/>
      <c r="AQ907" s="245"/>
      <c r="AR907" s="245"/>
      <c r="AS907" s="245"/>
      <c r="AT907" s="245"/>
    </row>
    <row r="908" ht="12.75" customHeight="1">
      <c r="A908" s="245"/>
      <c r="B908" s="245"/>
      <c r="C908" s="245"/>
      <c r="D908" s="245"/>
      <c r="E908" s="245"/>
      <c r="F908" s="245"/>
      <c r="G908" s="245"/>
      <c r="H908" s="245"/>
      <c r="I908" s="245"/>
      <c r="J908" s="245"/>
      <c r="K908" s="245"/>
      <c r="L908" s="245"/>
      <c r="M908" s="245"/>
      <c r="N908" s="245"/>
      <c r="O908" s="245"/>
      <c r="P908" s="245"/>
      <c r="Q908" s="245"/>
      <c r="R908" s="245"/>
      <c r="S908" s="245"/>
      <c r="T908" s="245"/>
      <c r="U908" s="245"/>
      <c r="V908" s="245"/>
      <c r="W908" s="245"/>
      <c r="X908" s="245"/>
      <c r="Y908" s="245"/>
      <c r="Z908" s="245"/>
      <c r="AA908" s="245"/>
      <c r="AB908" s="245"/>
      <c r="AC908" s="245"/>
      <c r="AD908" s="245"/>
      <c r="AE908" s="245"/>
      <c r="AF908" s="245"/>
      <c r="AG908" s="245"/>
      <c r="AH908" s="245"/>
      <c r="AI908" s="245"/>
      <c r="AJ908" s="245"/>
      <c r="AK908" s="245"/>
      <c r="AL908" s="245"/>
      <c r="AM908" s="245"/>
      <c r="AN908" s="245"/>
      <c r="AO908" s="245"/>
      <c r="AP908" s="245"/>
      <c r="AQ908" s="245"/>
      <c r="AR908" s="245"/>
      <c r="AS908" s="245"/>
      <c r="AT908" s="245"/>
    </row>
    <row r="909" ht="12.75" customHeight="1">
      <c r="A909" s="245"/>
      <c r="B909" s="245"/>
      <c r="C909" s="245"/>
      <c r="D909" s="245"/>
      <c r="E909" s="245"/>
      <c r="F909" s="245"/>
      <c r="G909" s="245"/>
      <c r="H909" s="245"/>
      <c r="I909" s="245"/>
      <c r="J909" s="245"/>
      <c r="K909" s="245"/>
      <c r="L909" s="245"/>
      <c r="M909" s="245"/>
      <c r="N909" s="245"/>
      <c r="O909" s="245"/>
      <c r="P909" s="245"/>
      <c r="Q909" s="245"/>
      <c r="R909" s="245"/>
      <c r="S909" s="245"/>
      <c r="T909" s="245"/>
      <c r="U909" s="245"/>
      <c r="V909" s="245"/>
      <c r="W909" s="245"/>
      <c r="X909" s="245"/>
      <c r="Y909" s="245"/>
      <c r="Z909" s="245"/>
      <c r="AA909" s="245"/>
      <c r="AB909" s="245"/>
      <c r="AC909" s="245"/>
      <c r="AD909" s="245"/>
      <c r="AE909" s="245"/>
      <c r="AF909" s="245"/>
      <c r="AG909" s="245"/>
      <c r="AH909" s="245"/>
      <c r="AI909" s="245"/>
      <c r="AJ909" s="245"/>
      <c r="AK909" s="245"/>
      <c r="AL909" s="245"/>
      <c r="AM909" s="245"/>
      <c r="AN909" s="245"/>
      <c r="AO909" s="245"/>
      <c r="AP909" s="245"/>
      <c r="AQ909" s="245"/>
      <c r="AR909" s="245"/>
      <c r="AS909" s="245"/>
      <c r="AT909" s="245"/>
    </row>
    <row r="910" ht="12.75" customHeight="1">
      <c r="A910" s="245"/>
      <c r="B910" s="245"/>
      <c r="C910" s="245"/>
      <c r="D910" s="245"/>
      <c r="E910" s="245"/>
      <c r="F910" s="245"/>
      <c r="G910" s="245"/>
      <c r="H910" s="245"/>
      <c r="I910" s="245"/>
      <c r="J910" s="245"/>
      <c r="K910" s="245"/>
      <c r="L910" s="245"/>
      <c r="M910" s="245"/>
      <c r="N910" s="245"/>
      <c r="O910" s="245"/>
      <c r="P910" s="245"/>
      <c r="Q910" s="245"/>
      <c r="R910" s="245"/>
      <c r="S910" s="245"/>
      <c r="T910" s="245"/>
      <c r="U910" s="245"/>
      <c r="V910" s="245"/>
      <c r="W910" s="245"/>
      <c r="X910" s="245"/>
      <c r="Y910" s="245"/>
      <c r="Z910" s="245"/>
      <c r="AA910" s="245"/>
      <c r="AB910" s="245"/>
      <c r="AC910" s="245"/>
      <c r="AD910" s="245"/>
      <c r="AE910" s="245"/>
      <c r="AF910" s="245"/>
      <c r="AG910" s="245"/>
      <c r="AH910" s="245"/>
      <c r="AI910" s="245"/>
      <c r="AJ910" s="245"/>
      <c r="AK910" s="245"/>
      <c r="AL910" s="245"/>
      <c r="AM910" s="245"/>
      <c r="AN910" s="245"/>
      <c r="AO910" s="245"/>
      <c r="AP910" s="245"/>
      <c r="AQ910" s="245"/>
      <c r="AR910" s="245"/>
      <c r="AS910" s="245"/>
      <c r="AT910" s="245"/>
    </row>
    <row r="911" ht="12.75" customHeight="1">
      <c r="A911" s="245"/>
      <c r="B911" s="245"/>
      <c r="C911" s="245"/>
      <c r="D911" s="245"/>
      <c r="E911" s="245"/>
      <c r="F911" s="245"/>
      <c r="G911" s="245"/>
      <c r="H911" s="245"/>
      <c r="I911" s="245"/>
      <c r="J911" s="245"/>
      <c r="K911" s="245"/>
      <c r="L911" s="245"/>
      <c r="M911" s="245"/>
      <c r="N911" s="245"/>
      <c r="O911" s="245"/>
      <c r="P911" s="245"/>
      <c r="Q911" s="245"/>
      <c r="R911" s="245"/>
      <c r="S911" s="245"/>
      <c r="T911" s="245"/>
      <c r="U911" s="245"/>
      <c r="V911" s="245"/>
      <c r="W911" s="245"/>
      <c r="X911" s="245"/>
      <c r="Y911" s="245"/>
      <c r="Z911" s="245"/>
      <c r="AA911" s="245"/>
      <c r="AB911" s="245"/>
      <c r="AC911" s="245"/>
      <c r="AD911" s="245"/>
      <c r="AE911" s="245"/>
      <c r="AF911" s="245"/>
      <c r="AG911" s="245"/>
      <c r="AH911" s="245"/>
      <c r="AI911" s="245"/>
      <c r="AJ911" s="245"/>
      <c r="AK911" s="245"/>
      <c r="AL911" s="245"/>
      <c r="AM911" s="245"/>
      <c r="AN911" s="245"/>
      <c r="AO911" s="245"/>
      <c r="AP911" s="245"/>
      <c r="AQ911" s="245"/>
      <c r="AR911" s="245"/>
      <c r="AS911" s="245"/>
      <c r="AT911" s="245"/>
    </row>
    <row r="912" ht="12.75" customHeight="1">
      <c r="A912" s="245"/>
      <c r="B912" s="245"/>
      <c r="C912" s="245"/>
      <c r="D912" s="245"/>
      <c r="E912" s="245"/>
      <c r="F912" s="245"/>
      <c r="G912" s="245"/>
      <c r="H912" s="245"/>
      <c r="I912" s="245"/>
      <c r="J912" s="245"/>
      <c r="K912" s="245"/>
      <c r="L912" s="245"/>
      <c r="M912" s="245"/>
      <c r="N912" s="245"/>
      <c r="O912" s="245"/>
      <c r="P912" s="245"/>
      <c r="Q912" s="245"/>
      <c r="R912" s="245"/>
      <c r="S912" s="245"/>
      <c r="T912" s="245"/>
      <c r="U912" s="245"/>
      <c r="V912" s="245"/>
      <c r="W912" s="245"/>
      <c r="X912" s="245"/>
      <c r="Y912" s="245"/>
      <c r="Z912" s="245"/>
      <c r="AA912" s="245"/>
      <c r="AB912" s="245"/>
      <c r="AC912" s="245"/>
      <c r="AD912" s="245"/>
      <c r="AE912" s="245"/>
      <c r="AF912" s="245"/>
      <c r="AG912" s="245"/>
      <c r="AH912" s="245"/>
      <c r="AI912" s="245"/>
      <c r="AJ912" s="245"/>
      <c r="AK912" s="245"/>
      <c r="AL912" s="245"/>
      <c r="AM912" s="245"/>
      <c r="AN912" s="245"/>
      <c r="AO912" s="245"/>
      <c r="AP912" s="245"/>
      <c r="AQ912" s="245"/>
      <c r="AR912" s="245"/>
      <c r="AS912" s="245"/>
      <c r="AT912" s="245"/>
    </row>
    <row r="913" ht="12.75" customHeight="1">
      <c r="A913" s="245"/>
      <c r="B913" s="245"/>
      <c r="C913" s="245"/>
      <c r="D913" s="245"/>
      <c r="E913" s="245"/>
      <c r="F913" s="245"/>
      <c r="G913" s="245"/>
      <c r="H913" s="245"/>
      <c r="I913" s="245"/>
      <c r="J913" s="245"/>
      <c r="K913" s="245"/>
      <c r="L913" s="245"/>
      <c r="M913" s="245"/>
      <c r="N913" s="245"/>
      <c r="O913" s="245"/>
      <c r="P913" s="245"/>
      <c r="Q913" s="245"/>
      <c r="R913" s="245"/>
      <c r="S913" s="245"/>
      <c r="T913" s="245"/>
      <c r="U913" s="245"/>
      <c r="V913" s="245"/>
      <c r="W913" s="245"/>
      <c r="X913" s="245"/>
      <c r="Y913" s="245"/>
      <c r="Z913" s="245"/>
      <c r="AA913" s="245"/>
      <c r="AB913" s="245"/>
      <c r="AC913" s="245"/>
      <c r="AD913" s="245"/>
      <c r="AE913" s="245"/>
      <c r="AF913" s="245"/>
      <c r="AG913" s="245"/>
      <c r="AH913" s="245"/>
      <c r="AI913" s="245"/>
      <c r="AJ913" s="245"/>
      <c r="AK913" s="245"/>
      <c r="AL913" s="245"/>
      <c r="AM913" s="245"/>
      <c r="AN913" s="245"/>
      <c r="AO913" s="245"/>
      <c r="AP913" s="245"/>
      <c r="AQ913" s="245"/>
      <c r="AR913" s="245"/>
      <c r="AS913" s="245"/>
      <c r="AT913" s="245"/>
    </row>
    <row r="914" ht="12.75" customHeight="1">
      <c r="A914" s="245"/>
      <c r="B914" s="245"/>
      <c r="C914" s="245"/>
      <c r="D914" s="245"/>
      <c r="E914" s="245"/>
      <c r="F914" s="245"/>
      <c r="G914" s="245"/>
      <c r="H914" s="245"/>
      <c r="I914" s="245"/>
      <c r="J914" s="245"/>
      <c r="K914" s="245"/>
      <c r="L914" s="245"/>
      <c r="M914" s="245"/>
      <c r="N914" s="245"/>
      <c r="O914" s="245"/>
      <c r="P914" s="245"/>
      <c r="Q914" s="245"/>
      <c r="R914" s="245"/>
      <c r="S914" s="245"/>
      <c r="T914" s="245"/>
      <c r="U914" s="245"/>
      <c r="V914" s="245"/>
      <c r="W914" s="245"/>
      <c r="X914" s="245"/>
      <c r="Y914" s="245"/>
      <c r="Z914" s="245"/>
      <c r="AA914" s="245"/>
      <c r="AB914" s="245"/>
      <c r="AC914" s="245"/>
      <c r="AD914" s="245"/>
      <c r="AE914" s="245"/>
      <c r="AF914" s="245"/>
      <c r="AG914" s="245"/>
      <c r="AH914" s="245"/>
      <c r="AI914" s="245"/>
      <c r="AJ914" s="245"/>
      <c r="AK914" s="245"/>
      <c r="AL914" s="245"/>
      <c r="AM914" s="245"/>
      <c r="AN914" s="245"/>
      <c r="AO914" s="245"/>
      <c r="AP914" s="245"/>
      <c r="AQ914" s="245"/>
      <c r="AR914" s="245"/>
      <c r="AS914" s="245"/>
      <c r="AT914" s="245"/>
    </row>
    <row r="915" ht="12.75" customHeight="1">
      <c r="A915" s="245"/>
      <c r="B915" s="245"/>
      <c r="C915" s="245"/>
      <c r="D915" s="245"/>
      <c r="E915" s="245"/>
      <c r="F915" s="245"/>
      <c r="G915" s="245"/>
      <c r="H915" s="245"/>
      <c r="I915" s="245"/>
      <c r="J915" s="245"/>
      <c r="K915" s="245"/>
      <c r="L915" s="245"/>
      <c r="M915" s="245"/>
      <c r="N915" s="245"/>
      <c r="O915" s="245"/>
      <c r="P915" s="245"/>
      <c r="Q915" s="245"/>
      <c r="R915" s="245"/>
      <c r="S915" s="245"/>
      <c r="T915" s="245"/>
      <c r="U915" s="245"/>
      <c r="V915" s="245"/>
      <c r="W915" s="245"/>
      <c r="X915" s="245"/>
      <c r="Y915" s="245"/>
      <c r="Z915" s="245"/>
      <c r="AA915" s="245"/>
      <c r="AB915" s="245"/>
      <c r="AC915" s="245"/>
      <c r="AD915" s="245"/>
      <c r="AE915" s="245"/>
      <c r="AF915" s="245"/>
      <c r="AG915" s="245"/>
      <c r="AH915" s="245"/>
      <c r="AI915" s="245"/>
      <c r="AJ915" s="245"/>
      <c r="AK915" s="245"/>
      <c r="AL915" s="245"/>
      <c r="AM915" s="245"/>
      <c r="AN915" s="245"/>
      <c r="AO915" s="245"/>
      <c r="AP915" s="245"/>
      <c r="AQ915" s="245"/>
      <c r="AR915" s="245"/>
      <c r="AS915" s="245"/>
      <c r="AT915" s="245"/>
    </row>
    <row r="916" ht="12.75" customHeight="1">
      <c r="A916" s="245"/>
      <c r="B916" s="245"/>
      <c r="C916" s="245"/>
      <c r="D916" s="245"/>
      <c r="E916" s="245"/>
      <c r="F916" s="245"/>
      <c r="G916" s="245"/>
      <c r="H916" s="245"/>
      <c r="I916" s="245"/>
      <c r="J916" s="245"/>
      <c r="K916" s="245"/>
      <c r="L916" s="245"/>
      <c r="M916" s="245"/>
      <c r="N916" s="245"/>
      <c r="O916" s="245"/>
      <c r="P916" s="245"/>
      <c r="Q916" s="245"/>
      <c r="R916" s="245"/>
      <c r="S916" s="245"/>
      <c r="T916" s="245"/>
      <c r="U916" s="245"/>
      <c r="V916" s="245"/>
      <c r="W916" s="245"/>
      <c r="X916" s="245"/>
      <c r="Y916" s="245"/>
      <c r="Z916" s="245"/>
      <c r="AA916" s="245"/>
      <c r="AB916" s="245"/>
      <c r="AC916" s="245"/>
      <c r="AD916" s="245"/>
      <c r="AE916" s="245"/>
      <c r="AF916" s="245"/>
      <c r="AG916" s="245"/>
      <c r="AH916" s="245"/>
      <c r="AI916" s="245"/>
      <c r="AJ916" s="245"/>
      <c r="AK916" s="245"/>
      <c r="AL916" s="245"/>
      <c r="AM916" s="245"/>
      <c r="AN916" s="245"/>
      <c r="AO916" s="245"/>
      <c r="AP916" s="245"/>
      <c r="AQ916" s="245"/>
      <c r="AR916" s="245"/>
      <c r="AS916" s="245"/>
      <c r="AT916" s="245"/>
    </row>
    <row r="917" ht="12.75" customHeight="1">
      <c r="A917" s="245"/>
      <c r="B917" s="245"/>
      <c r="C917" s="245"/>
      <c r="D917" s="245"/>
      <c r="E917" s="245"/>
      <c r="F917" s="245"/>
      <c r="G917" s="245"/>
      <c r="H917" s="245"/>
      <c r="I917" s="245"/>
      <c r="J917" s="245"/>
      <c r="K917" s="245"/>
      <c r="L917" s="245"/>
      <c r="M917" s="245"/>
      <c r="N917" s="245"/>
      <c r="O917" s="245"/>
      <c r="P917" s="245"/>
      <c r="Q917" s="245"/>
      <c r="R917" s="245"/>
      <c r="S917" s="245"/>
      <c r="T917" s="245"/>
      <c r="U917" s="245"/>
      <c r="V917" s="245"/>
      <c r="W917" s="245"/>
      <c r="X917" s="245"/>
      <c r="Y917" s="245"/>
      <c r="Z917" s="245"/>
      <c r="AA917" s="245"/>
      <c r="AB917" s="245"/>
      <c r="AC917" s="245"/>
      <c r="AD917" s="245"/>
      <c r="AE917" s="245"/>
      <c r="AF917" s="245"/>
      <c r="AG917" s="245"/>
      <c r="AH917" s="245"/>
      <c r="AI917" s="245"/>
      <c r="AJ917" s="245"/>
      <c r="AK917" s="245"/>
      <c r="AL917" s="245"/>
      <c r="AM917" s="245"/>
      <c r="AN917" s="245"/>
      <c r="AO917" s="245"/>
      <c r="AP917" s="245"/>
      <c r="AQ917" s="245"/>
      <c r="AR917" s="245"/>
      <c r="AS917" s="245"/>
      <c r="AT917" s="245"/>
    </row>
    <row r="918" ht="12.75" customHeight="1">
      <c r="A918" s="245"/>
      <c r="B918" s="245"/>
      <c r="C918" s="245"/>
      <c r="D918" s="245"/>
      <c r="E918" s="245"/>
      <c r="F918" s="245"/>
      <c r="G918" s="245"/>
      <c r="H918" s="245"/>
      <c r="I918" s="245"/>
      <c r="J918" s="245"/>
      <c r="K918" s="245"/>
      <c r="L918" s="245"/>
      <c r="M918" s="245"/>
      <c r="N918" s="245"/>
      <c r="O918" s="245"/>
      <c r="P918" s="245"/>
      <c r="Q918" s="245"/>
      <c r="R918" s="245"/>
      <c r="S918" s="245"/>
      <c r="T918" s="245"/>
      <c r="U918" s="245"/>
      <c r="V918" s="245"/>
      <c r="W918" s="245"/>
      <c r="X918" s="245"/>
      <c r="Y918" s="245"/>
      <c r="Z918" s="245"/>
      <c r="AA918" s="245"/>
      <c r="AB918" s="245"/>
      <c r="AC918" s="245"/>
      <c r="AD918" s="245"/>
      <c r="AE918" s="245"/>
      <c r="AF918" s="245"/>
      <c r="AG918" s="245"/>
      <c r="AH918" s="245"/>
      <c r="AI918" s="245"/>
      <c r="AJ918" s="245"/>
      <c r="AK918" s="245"/>
      <c r="AL918" s="245"/>
      <c r="AM918" s="245"/>
      <c r="AN918" s="245"/>
      <c r="AO918" s="245"/>
      <c r="AP918" s="245"/>
      <c r="AQ918" s="245"/>
      <c r="AR918" s="245"/>
      <c r="AS918" s="245"/>
      <c r="AT918" s="245"/>
    </row>
    <row r="919" ht="12.75" customHeight="1">
      <c r="A919" s="245"/>
      <c r="B919" s="245"/>
      <c r="C919" s="245"/>
      <c r="D919" s="245"/>
      <c r="E919" s="245"/>
      <c r="F919" s="245"/>
      <c r="G919" s="245"/>
      <c r="H919" s="245"/>
      <c r="I919" s="245"/>
      <c r="J919" s="245"/>
      <c r="K919" s="245"/>
      <c r="L919" s="245"/>
      <c r="M919" s="245"/>
      <c r="N919" s="245"/>
      <c r="O919" s="245"/>
      <c r="P919" s="245"/>
      <c r="Q919" s="245"/>
      <c r="R919" s="245"/>
      <c r="S919" s="245"/>
      <c r="T919" s="245"/>
      <c r="U919" s="245"/>
      <c r="V919" s="245"/>
      <c r="W919" s="245"/>
      <c r="X919" s="245"/>
      <c r="Y919" s="245"/>
      <c r="Z919" s="245"/>
      <c r="AA919" s="245"/>
      <c r="AB919" s="245"/>
      <c r="AC919" s="245"/>
      <c r="AD919" s="245"/>
      <c r="AE919" s="245"/>
      <c r="AF919" s="245"/>
      <c r="AG919" s="245"/>
      <c r="AH919" s="245"/>
      <c r="AI919" s="245"/>
      <c r="AJ919" s="245"/>
      <c r="AK919" s="245"/>
      <c r="AL919" s="245"/>
      <c r="AM919" s="245"/>
      <c r="AN919" s="245"/>
      <c r="AO919" s="245"/>
      <c r="AP919" s="245"/>
      <c r="AQ919" s="245"/>
      <c r="AR919" s="245"/>
      <c r="AS919" s="245"/>
      <c r="AT919" s="245"/>
    </row>
    <row r="920" ht="12.75" customHeight="1">
      <c r="A920" s="245"/>
      <c r="B920" s="245"/>
      <c r="C920" s="245"/>
      <c r="D920" s="245"/>
      <c r="E920" s="245"/>
      <c r="F920" s="245"/>
      <c r="G920" s="245"/>
      <c r="H920" s="245"/>
      <c r="I920" s="245"/>
      <c r="J920" s="245"/>
      <c r="K920" s="245"/>
      <c r="L920" s="245"/>
      <c r="M920" s="245"/>
      <c r="N920" s="245"/>
      <c r="O920" s="245"/>
      <c r="P920" s="245"/>
      <c r="Q920" s="245"/>
      <c r="R920" s="245"/>
      <c r="S920" s="245"/>
      <c r="T920" s="245"/>
      <c r="U920" s="245"/>
      <c r="V920" s="245"/>
      <c r="W920" s="245"/>
      <c r="X920" s="245"/>
      <c r="Y920" s="245"/>
      <c r="Z920" s="245"/>
      <c r="AA920" s="245"/>
      <c r="AB920" s="245"/>
      <c r="AC920" s="245"/>
      <c r="AD920" s="245"/>
      <c r="AE920" s="245"/>
      <c r="AF920" s="245"/>
      <c r="AG920" s="245"/>
      <c r="AH920" s="245"/>
      <c r="AI920" s="245"/>
      <c r="AJ920" s="245"/>
      <c r="AK920" s="245"/>
      <c r="AL920" s="245"/>
      <c r="AM920" s="245"/>
      <c r="AN920" s="245"/>
      <c r="AO920" s="245"/>
      <c r="AP920" s="245"/>
      <c r="AQ920" s="245"/>
      <c r="AR920" s="245"/>
      <c r="AS920" s="245"/>
      <c r="AT920" s="245"/>
    </row>
    <row r="921" ht="12.75" customHeight="1">
      <c r="A921" s="245"/>
      <c r="B921" s="245"/>
      <c r="C921" s="245"/>
      <c r="D921" s="245"/>
      <c r="E921" s="245"/>
      <c r="F921" s="245"/>
      <c r="G921" s="245"/>
      <c r="H921" s="245"/>
      <c r="I921" s="245"/>
      <c r="J921" s="245"/>
      <c r="K921" s="245"/>
      <c r="L921" s="245"/>
      <c r="M921" s="245"/>
      <c r="N921" s="245"/>
      <c r="O921" s="245"/>
      <c r="P921" s="245"/>
      <c r="Q921" s="245"/>
      <c r="R921" s="245"/>
      <c r="S921" s="245"/>
      <c r="T921" s="245"/>
      <c r="U921" s="245"/>
      <c r="V921" s="245"/>
      <c r="W921" s="245"/>
      <c r="X921" s="245"/>
      <c r="Y921" s="245"/>
      <c r="Z921" s="245"/>
      <c r="AA921" s="245"/>
      <c r="AB921" s="245"/>
      <c r="AC921" s="245"/>
      <c r="AD921" s="245"/>
      <c r="AE921" s="245"/>
      <c r="AF921" s="245"/>
      <c r="AG921" s="245"/>
      <c r="AH921" s="245"/>
      <c r="AI921" s="245"/>
      <c r="AJ921" s="245"/>
      <c r="AK921" s="245"/>
      <c r="AL921" s="245"/>
      <c r="AM921" s="245"/>
      <c r="AN921" s="245"/>
      <c r="AO921" s="245"/>
      <c r="AP921" s="245"/>
      <c r="AQ921" s="245"/>
      <c r="AR921" s="245"/>
      <c r="AS921" s="245"/>
      <c r="AT921" s="245"/>
    </row>
    <row r="922" ht="12.75" customHeight="1">
      <c r="A922" s="245"/>
      <c r="B922" s="245"/>
      <c r="C922" s="245"/>
      <c r="D922" s="245"/>
      <c r="E922" s="245"/>
      <c r="F922" s="245"/>
      <c r="G922" s="245"/>
      <c r="H922" s="245"/>
      <c r="I922" s="245"/>
      <c r="J922" s="245"/>
      <c r="K922" s="245"/>
      <c r="L922" s="245"/>
      <c r="M922" s="245"/>
      <c r="N922" s="245"/>
      <c r="O922" s="245"/>
      <c r="P922" s="245"/>
      <c r="Q922" s="245"/>
      <c r="R922" s="245"/>
      <c r="S922" s="245"/>
      <c r="T922" s="245"/>
      <c r="U922" s="245"/>
      <c r="V922" s="245"/>
      <c r="W922" s="245"/>
      <c r="X922" s="245"/>
      <c r="Y922" s="245"/>
      <c r="Z922" s="245"/>
      <c r="AA922" s="245"/>
      <c r="AB922" s="245"/>
      <c r="AC922" s="245"/>
      <c r="AD922" s="245"/>
      <c r="AE922" s="245"/>
      <c r="AF922" s="245"/>
      <c r="AG922" s="245"/>
      <c r="AH922" s="245"/>
      <c r="AI922" s="245"/>
      <c r="AJ922" s="245"/>
      <c r="AK922" s="245"/>
      <c r="AL922" s="245"/>
      <c r="AM922" s="245"/>
      <c r="AN922" s="245"/>
      <c r="AO922" s="245"/>
      <c r="AP922" s="245"/>
      <c r="AQ922" s="245"/>
      <c r="AR922" s="245"/>
      <c r="AS922" s="245"/>
      <c r="AT922" s="245"/>
    </row>
    <row r="923" ht="12.75" customHeight="1">
      <c r="A923" s="245"/>
      <c r="B923" s="245"/>
      <c r="C923" s="245"/>
      <c r="D923" s="245"/>
      <c r="E923" s="245"/>
      <c r="F923" s="245"/>
      <c r="G923" s="245"/>
      <c r="H923" s="245"/>
      <c r="I923" s="245"/>
      <c r="J923" s="245"/>
      <c r="K923" s="245"/>
      <c r="L923" s="245"/>
      <c r="M923" s="245"/>
      <c r="N923" s="245"/>
      <c r="O923" s="245"/>
      <c r="P923" s="245"/>
      <c r="Q923" s="245"/>
      <c r="R923" s="245"/>
      <c r="S923" s="245"/>
      <c r="T923" s="245"/>
      <c r="U923" s="245"/>
      <c r="V923" s="245"/>
      <c r="W923" s="245"/>
      <c r="X923" s="245"/>
      <c r="Y923" s="245"/>
      <c r="Z923" s="245"/>
      <c r="AA923" s="245"/>
      <c r="AB923" s="245"/>
      <c r="AC923" s="245"/>
      <c r="AD923" s="245"/>
      <c r="AE923" s="245"/>
      <c r="AF923" s="245"/>
      <c r="AG923" s="245"/>
      <c r="AH923" s="245"/>
      <c r="AI923" s="245"/>
      <c r="AJ923" s="245"/>
      <c r="AK923" s="245"/>
      <c r="AL923" s="245"/>
      <c r="AM923" s="245"/>
      <c r="AN923" s="245"/>
      <c r="AO923" s="245"/>
      <c r="AP923" s="245"/>
      <c r="AQ923" s="245"/>
      <c r="AR923" s="245"/>
      <c r="AS923" s="245"/>
      <c r="AT923" s="245"/>
    </row>
    <row r="924" ht="12.75" customHeight="1">
      <c r="A924" s="245"/>
      <c r="B924" s="245"/>
      <c r="C924" s="245"/>
      <c r="D924" s="245"/>
      <c r="E924" s="245"/>
      <c r="F924" s="245"/>
      <c r="G924" s="245"/>
      <c r="H924" s="245"/>
      <c r="I924" s="245"/>
      <c r="J924" s="245"/>
      <c r="K924" s="245"/>
      <c r="L924" s="245"/>
      <c r="M924" s="245"/>
      <c r="N924" s="245"/>
      <c r="O924" s="245"/>
      <c r="P924" s="245"/>
      <c r="Q924" s="245"/>
      <c r="R924" s="245"/>
      <c r="S924" s="245"/>
      <c r="T924" s="245"/>
      <c r="U924" s="245"/>
      <c r="V924" s="245"/>
      <c r="W924" s="245"/>
      <c r="X924" s="245"/>
      <c r="Y924" s="245"/>
      <c r="Z924" s="245"/>
      <c r="AA924" s="245"/>
      <c r="AB924" s="245"/>
      <c r="AC924" s="245"/>
      <c r="AD924" s="245"/>
      <c r="AE924" s="245"/>
      <c r="AF924" s="245"/>
      <c r="AG924" s="245"/>
      <c r="AH924" s="245"/>
      <c r="AI924" s="245"/>
      <c r="AJ924" s="245"/>
      <c r="AK924" s="245"/>
      <c r="AL924" s="245"/>
      <c r="AM924" s="245"/>
      <c r="AN924" s="245"/>
      <c r="AO924" s="245"/>
      <c r="AP924" s="245"/>
      <c r="AQ924" s="245"/>
      <c r="AR924" s="245"/>
      <c r="AS924" s="245"/>
      <c r="AT924" s="245"/>
    </row>
    <row r="925" ht="12.75" customHeight="1">
      <c r="A925" s="245"/>
      <c r="B925" s="245"/>
      <c r="C925" s="245"/>
      <c r="D925" s="245"/>
      <c r="E925" s="245"/>
      <c r="F925" s="245"/>
      <c r="G925" s="245"/>
      <c r="H925" s="245"/>
      <c r="I925" s="245"/>
      <c r="J925" s="245"/>
      <c r="K925" s="245"/>
      <c r="L925" s="245"/>
      <c r="M925" s="245"/>
      <c r="N925" s="245"/>
      <c r="O925" s="245"/>
      <c r="P925" s="245"/>
      <c r="Q925" s="245"/>
      <c r="R925" s="245"/>
      <c r="S925" s="245"/>
      <c r="T925" s="245"/>
      <c r="U925" s="245"/>
      <c r="V925" s="245"/>
      <c r="W925" s="245"/>
      <c r="X925" s="245"/>
      <c r="Y925" s="245"/>
      <c r="Z925" s="245"/>
      <c r="AA925" s="245"/>
      <c r="AB925" s="245"/>
      <c r="AC925" s="245"/>
      <c r="AD925" s="245"/>
      <c r="AE925" s="245"/>
      <c r="AF925" s="245"/>
      <c r="AG925" s="245"/>
      <c r="AH925" s="245"/>
      <c r="AI925" s="245"/>
      <c r="AJ925" s="245"/>
      <c r="AK925" s="245"/>
      <c r="AL925" s="245"/>
      <c r="AM925" s="245"/>
      <c r="AN925" s="245"/>
      <c r="AO925" s="245"/>
      <c r="AP925" s="245"/>
      <c r="AQ925" s="245"/>
      <c r="AR925" s="245"/>
      <c r="AS925" s="245"/>
      <c r="AT925" s="245"/>
    </row>
    <row r="926" ht="12.75" customHeight="1">
      <c r="A926" s="245"/>
      <c r="B926" s="245"/>
      <c r="C926" s="245"/>
      <c r="D926" s="245"/>
      <c r="E926" s="245"/>
      <c r="F926" s="245"/>
      <c r="G926" s="245"/>
      <c r="H926" s="245"/>
      <c r="I926" s="245"/>
      <c r="J926" s="245"/>
      <c r="K926" s="245"/>
      <c r="L926" s="245"/>
      <c r="M926" s="245"/>
      <c r="N926" s="245"/>
      <c r="O926" s="245"/>
      <c r="P926" s="245"/>
      <c r="Q926" s="245"/>
      <c r="R926" s="245"/>
      <c r="S926" s="245"/>
      <c r="T926" s="245"/>
      <c r="U926" s="245"/>
      <c r="V926" s="245"/>
      <c r="W926" s="245"/>
      <c r="X926" s="245"/>
      <c r="Y926" s="245"/>
      <c r="Z926" s="245"/>
      <c r="AA926" s="245"/>
      <c r="AB926" s="245"/>
      <c r="AC926" s="245"/>
      <c r="AD926" s="245"/>
      <c r="AE926" s="245"/>
      <c r="AF926" s="245"/>
      <c r="AG926" s="245"/>
      <c r="AH926" s="245"/>
      <c r="AI926" s="245"/>
      <c r="AJ926" s="245"/>
      <c r="AK926" s="245"/>
      <c r="AL926" s="245"/>
      <c r="AM926" s="245"/>
      <c r="AN926" s="245"/>
      <c r="AO926" s="245"/>
      <c r="AP926" s="245"/>
      <c r="AQ926" s="245"/>
      <c r="AR926" s="245"/>
      <c r="AS926" s="245"/>
      <c r="AT926" s="245"/>
    </row>
    <row r="927" ht="12.75" customHeight="1">
      <c r="A927" s="245"/>
      <c r="B927" s="245"/>
      <c r="C927" s="245"/>
      <c r="D927" s="245"/>
      <c r="E927" s="245"/>
      <c r="F927" s="245"/>
      <c r="G927" s="245"/>
      <c r="H927" s="245"/>
      <c r="I927" s="245"/>
      <c r="J927" s="245"/>
      <c r="K927" s="245"/>
      <c r="L927" s="245"/>
      <c r="M927" s="245"/>
      <c r="N927" s="245"/>
      <c r="O927" s="245"/>
      <c r="P927" s="245"/>
      <c r="Q927" s="245"/>
      <c r="R927" s="245"/>
      <c r="S927" s="245"/>
      <c r="T927" s="245"/>
      <c r="U927" s="245"/>
      <c r="V927" s="245"/>
      <c r="W927" s="245"/>
      <c r="X927" s="245"/>
      <c r="Y927" s="245"/>
      <c r="Z927" s="245"/>
      <c r="AA927" s="245"/>
      <c r="AB927" s="245"/>
      <c r="AC927" s="245"/>
      <c r="AD927" s="245"/>
      <c r="AE927" s="245"/>
      <c r="AF927" s="245"/>
      <c r="AG927" s="245"/>
      <c r="AH927" s="245"/>
      <c r="AI927" s="245"/>
      <c r="AJ927" s="245"/>
      <c r="AK927" s="245"/>
      <c r="AL927" s="245"/>
      <c r="AM927" s="245"/>
      <c r="AN927" s="245"/>
      <c r="AO927" s="245"/>
      <c r="AP927" s="245"/>
      <c r="AQ927" s="245"/>
      <c r="AR927" s="245"/>
      <c r="AS927" s="245"/>
      <c r="AT927" s="245"/>
    </row>
    <row r="928" ht="12.75" customHeight="1">
      <c r="A928" s="245"/>
      <c r="B928" s="245"/>
      <c r="C928" s="245"/>
      <c r="D928" s="245"/>
      <c r="E928" s="245"/>
      <c r="F928" s="245"/>
      <c r="G928" s="245"/>
      <c r="H928" s="245"/>
      <c r="I928" s="245"/>
      <c r="J928" s="245"/>
      <c r="K928" s="245"/>
      <c r="L928" s="245"/>
      <c r="M928" s="245"/>
      <c r="N928" s="245"/>
      <c r="O928" s="245"/>
      <c r="P928" s="245"/>
      <c r="Q928" s="245"/>
      <c r="R928" s="245"/>
      <c r="S928" s="245"/>
      <c r="T928" s="245"/>
      <c r="U928" s="245"/>
      <c r="V928" s="245"/>
      <c r="W928" s="245"/>
      <c r="X928" s="245"/>
      <c r="Y928" s="245"/>
      <c r="Z928" s="245"/>
      <c r="AA928" s="245"/>
      <c r="AB928" s="245"/>
      <c r="AC928" s="245"/>
      <c r="AD928" s="245"/>
      <c r="AE928" s="245"/>
      <c r="AF928" s="245"/>
      <c r="AG928" s="245"/>
      <c r="AH928" s="245"/>
      <c r="AI928" s="245"/>
      <c r="AJ928" s="245"/>
      <c r="AK928" s="245"/>
      <c r="AL928" s="245"/>
      <c r="AM928" s="245"/>
      <c r="AN928" s="245"/>
      <c r="AO928" s="245"/>
      <c r="AP928" s="245"/>
      <c r="AQ928" s="245"/>
      <c r="AR928" s="245"/>
      <c r="AS928" s="245"/>
      <c r="AT928" s="245"/>
    </row>
    <row r="929" ht="12.75" customHeight="1">
      <c r="A929" s="245"/>
      <c r="B929" s="245"/>
      <c r="C929" s="245"/>
      <c r="D929" s="245"/>
      <c r="E929" s="245"/>
      <c r="F929" s="245"/>
      <c r="G929" s="245"/>
      <c r="H929" s="245"/>
      <c r="I929" s="245"/>
      <c r="J929" s="245"/>
      <c r="K929" s="245"/>
      <c r="L929" s="245"/>
      <c r="M929" s="245"/>
      <c r="N929" s="245"/>
      <c r="O929" s="245"/>
      <c r="P929" s="245"/>
      <c r="Q929" s="245"/>
      <c r="R929" s="245"/>
      <c r="S929" s="245"/>
      <c r="T929" s="245"/>
      <c r="U929" s="245"/>
      <c r="V929" s="245"/>
      <c r="W929" s="245"/>
      <c r="X929" s="245"/>
      <c r="Y929" s="245"/>
      <c r="Z929" s="245"/>
      <c r="AA929" s="245"/>
      <c r="AB929" s="245"/>
      <c r="AC929" s="245"/>
      <c r="AD929" s="245"/>
      <c r="AE929" s="245"/>
      <c r="AF929" s="245"/>
      <c r="AG929" s="245"/>
      <c r="AH929" s="245"/>
      <c r="AI929" s="245"/>
      <c r="AJ929" s="245"/>
      <c r="AK929" s="245"/>
      <c r="AL929" s="245"/>
      <c r="AM929" s="245"/>
      <c r="AN929" s="245"/>
      <c r="AO929" s="245"/>
      <c r="AP929" s="245"/>
      <c r="AQ929" s="245"/>
      <c r="AR929" s="245"/>
      <c r="AS929" s="245"/>
      <c r="AT929" s="245"/>
    </row>
    <row r="930" ht="12.75" customHeight="1">
      <c r="A930" s="245"/>
      <c r="B930" s="245"/>
      <c r="C930" s="245"/>
      <c r="D930" s="245"/>
      <c r="E930" s="245"/>
      <c r="F930" s="245"/>
      <c r="G930" s="245"/>
      <c r="H930" s="245"/>
      <c r="I930" s="245"/>
      <c r="J930" s="245"/>
      <c r="K930" s="245"/>
      <c r="L930" s="245"/>
      <c r="M930" s="245"/>
      <c r="N930" s="245"/>
      <c r="O930" s="245"/>
      <c r="P930" s="245"/>
      <c r="Q930" s="245"/>
      <c r="R930" s="245"/>
      <c r="S930" s="245"/>
      <c r="T930" s="245"/>
      <c r="U930" s="245"/>
      <c r="V930" s="245"/>
      <c r="W930" s="245"/>
      <c r="X930" s="245"/>
      <c r="Y930" s="245"/>
      <c r="Z930" s="245"/>
      <c r="AA930" s="245"/>
      <c r="AB930" s="245"/>
      <c r="AC930" s="245"/>
      <c r="AD930" s="245"/>
      <c r="AE930" s="245"/>
      <c r="AF930" s="245"/>
      <c r="AG930" s="245"/>
      <c r="AH930" s="245"/>
      <c r="AI930" s="245"/>
      <c r="AJ930" s="245"/>
      <c r="AK930" s="245"/>
      <c r="AL930" s="245"/>
      <c r="AM930" s="245"/>
      <c r="AN930" s="245"/>
      <c r="AO930" s="245"/>
      <c r="AP930" s="245"/>
      <c r="AQ930" s="245"/>
      <c r="AR930" s="245"/>
      <c r="AS930" s="245"/>
      <c r="AT930" s="245"/>
    </row>
    <row r="931" ht="12.75" customHeight="1">
      <c r="A931" s="245"/>
      <c r="B931" s="245"/>
      <c r="C931" s="245"/>
      <c r="D931" s="245"/>
      <c r="E931" s="245"/>
      <c r="F931" s="245"/>
      <c r="G931" s="245"/>
      <c r="H931" s="245"/>
      <c r="I931" s="245"/>
      <c r="J931" s="245"/>
      <c r="K931" s="245"/>
      <c r="L931" s="245"/>
      <c r="M931" s="245"/>
      <c r="N931" s="245"/>
      <c r="O931" s="245"/>
      <c r="P931" s="245"/>
      <c r="Q931" s="245"/>
      <c r="R931" s="245"/>
      <c r="S931" s="245"/>
      <c r="T931" s="245"/>
      <c r="U931" s="245"/>
      <c r="V931" s="245"/>
      <c r="W931" s="245"/>
      <c r="X931" s="245"/>
      <c r="Y931" s="245"/>
      <c r="Z931" s="245"/>
      <c r="AA931" s="245"/>
      <c r="AB931" s="245"/>
      <c r="AC931" s="245"/>
      <c r="AD931" s="245"/>
      <c r="AE931" s="245"/>
      <c r="AF931" s="245"/>
      <c r="AG931" s="245"/>
      <c r="AH931" s="245"/>
      <c r="AI931" s="245"/>
      <c r="AJ931" s="245"/>
      <c r="AK931" s="245"/>
      <c r="AL931" s="245"/>
      <c r="AM931" s="245"/>
      <c r="AN931" s="245"/>
      <c r="AO931" s="245"/>
      <c r="AP931" s="245"/>
      <c r="AQ931" s="245"/>
      <c r="AR931" s="245"/>
      <c r="AS931" s="245"/>
      <c r="AT931" s="245"/>
    </row>
    <row r="932" ht="12.75" customHeight="1">
      <c r="A932" s="245"/>
      <c r="B932" s="245"/>
      <c r="C932" s="245"/>
      <c r="D932" s="245"/>
      <c r="E932" s="245"/>
      <c r="F932" s="245"/>
      <c r="G932" s="245"/>
      <c r="H932" s="245"/>
      <c r="I932" s="245"/>
      <c r="J932" s="245"/>
      <c r="K932" s="245"/>
      <c r="L932" s="245"/>
      <c r="M932" s="245"/>
      <c r="N932" s="245"/>
      <c r="O932" s="245"/>
      <c r="P932" s="245"/>
      <c r="Q932" s="245"/>
      <c r="R932" s="245"/>
      <c r="S932" s="245"/>
      <c r="T932" s="245"/>
      <c r="U932" s="245"/>
      <c r="V932" s="245"/>
      <c r="W932" s="245"/>
      <c r="X932" s="245"/>
      <c r="Y932" s="245"/>
      <c r="Z932" s="245"/>
      <c r="AA932" s="245"/>
      <c r="AB932" s="245"/>
      <c r="AC932" s="245"/>
      <c r="AD932" s="245"/>
      <c r="AE932" s="245"/>
      <c r="AF932" s="245"/>
      <c r="AG932" s="245"/>
      <c r="AH932" s="245"/>
      <c r="AI932" s="245"/>
      <c r="AJ932" s="245"/>
      <c r="AK932" s="245"/>
      <c r="AL932" s="245"/>
      <c r="AM932" s="245"/>
      <c r="AN932" s="245"/>
      <c r="AO932" s="245"/>
      <c r="AP932" s="245"/>
      <c r="AQ932" s="245"/>
      <c r="AR932" s="245"/>
      <c r="AS932" s="245"/>
      <c r="AT932" s="245"/>
    </row>
    <row r="933" ht="12.75" customHeight="1">
      <c r="A933" s="245"/>
      <c r="B933" s="245"/>
      <c r="C933" s="245"/>
      <c r="D933" s="245"/>
      <c r="E933" s="245"/>
      <c r="F933" s="245"/>
      <c r="G933" s="245"/>
      <c r="H933" s="245"/>
      <c r="I933" s="245"/>
      <c r="J933" s="245"/>
      <c r="K933" s="245"/>
      <c r="L933" s="245"/>
      <c r="M933" s="245"/>
      <c r="N933" s="245"/>
      <c r="O933" s="245"/>
      <c r="P933" s="245"/>
      <c r="Q933" s="245"/>
      <c r="R933" s="245"/>
      <c r="S933" s="245"/>
      <c r="T933" s="245"/>
      <c r="U933" s="245"/>
      <c r="V933" s="245"/>
      <c r="W933" s="245"/>
      <c r="X933" s="245"/>
      <c r="Y933" s="245"/>
      <c r="Z933" s="245"/>
      <c r="AA933" s="245"/>
      <c r="AB933" s="245"/>
      <c r="AC933" s="245"/>
      <c r="AD933" s="245"/>
      <c r="AE933" s="245"/>
      <c r="AF933" s="245"/>
      <c r="AG933" s="245"/>
      <c r="AH933" s="245"/>
      <c r="AI933" s="245"/>
      <c r="AJ933" s="245"/>
      <c r="AK933" s="245"/>
      <c r="AL933" s="245"/>
      <c r="AM933" s="245"/>
      <c r="AN933" s="245"/>
      <c r="AO933" s="245"/>
      <c r="AP933" s="245"/>
      <c r="AQ933" s="245"/>
      <c r="AR933" s="245"/>
      <c r="AS933" s="245"/>
      <c r="AT933" s="245"/>
    </row>
    <row r="934" ht="12.75" customHeight="1">
      <c r="A934" s="245"/>
      <c r="B934" s="245"/>
      <c r="C934" s="245"/>
      <c r="D934" s="245"/>
      <c r="E934" s="245"/>
      <c r="F934" s="245"/>
      <c r="G934" s="245"/>
      <c r="H934" s="245"/>
      <c r="I934" s="245"/>
      <c r="J934" s="245"/>
      <c r="K934" s="245"/>
      <c r="L934" s="245"/>
      <c r="M934" s="245"/>
      <c r="N934" s="245"/>
      <c r="O934" s="245"/>
      <c r="P934" s="245"/>
      <c r="Q934" s="245"/>
      <c r="R934" s="245"/>
      <c r="S934" s="245"/>
      <c r="T934" s="245"/>
      <c r="U934" s="245"/>
      <c r="V934" s="245"/>
      <c r="W934" s="245"/>
      <c r="X934" s="245"/>
      <c r="Y934" s="245"/>
      <c r="Z934" s="245"/>
      <c r="AA934" s="245"/>
      <c r="AB934" s="245"/>
      <c r="AC934" s="245"/>
      <c r="AD934" s="245"/>
      <c r="AE934" s="245"/>
      <c r="AF934" s="245"/>
      <c r="AG934" s="245"/>
      <c r="AH934" s="245"/>
      <c r="AI934" s="245"/>
      <c r="AJ934" s="245"/>
      <c r="AK934" s="245"/>
      <c r="AL934" s="245"/>
      <c r="AM934" s="245"/>
      <c r="AN934" s="245"/>
      <c r="AO934" s="245"/>
      <c r="AP934" s="245"/>
      <c r="AQ934" s="245"/>
      <c r="AR934" s="245"/>
      <c r="AS934" s="245"/>
      <c r="AT934" s="245"/>
    </row>
    <row r="935" ht="12.75" customHeight="1">
      <c r="A935" s="245"/>
      <c r="B935" s="245"/>
      <c r="C935" s="245"/>
      <c r="D935" s="245"/>
      <c r="E935" s="245"/>
      <c r="F935" s="245"/>
      <c r="G935" s="245"/>
      <c r="H935" s="245"/>
      <c r="I935" s="245"/>
      <c r="J935" s="245"/>
      <c r="K935" s="245"/>
      <c r="L935" s="245"/>
      <c r="M935" s="245"/>
      <c r="N935" s="245"/>
      <c r="O935" s="245"/>
      <c r="P935" s="245"/>
      <c r="Q935" s="245"/>
      <c r="R935" s="245"/>
      <c r="S935" s="245"/>
      <c r="T935" s="245"/>
      <c r="U935" s="245"/>
      <c r="V935" s="245"/>
      <c r="W935" s="245"/>
      <c r="X935" s="245"/>
      <c r="Y935" s="245"/>
      <c r="Z935" s="245"/>
      <c r="AA935" s="245"/>
      <c r="AB935" s="245"/>
      <c r="AC935" s="245"/>
      <c r="AD935" s="245"/>
      <c r="AE935" s="245"/>
      <c r="AF935" s="245"/>
      <c r="AG935" s="245"/>
      <c r="AH935" s="245"/>
      <c r="AI935" s="245"/>
      <c r="AJ935" s="245"/>
      <c r="AK935" s="245"/>
      <c r="AL935" s="245"/>
      <c r="AM935" s="245"/>
      <c r="AN935" s="245"/>
      <c r="AO935" s="245"/>
      <c r="AP935" s="245"/>
      <c r="AQ935" s="245"/>
      <c r="AR935" s="245"/>
      <c r="AS935" s="245"/>
      <c r="AT935" s="245"/>
    </row>
    <row r="936" ht="12.75" customHeight="1">
      <c r="A936" s="245"/>
      <c r="B936" s="245"/>
      <c r="C936" s="245"/>
      <c r="D936" s="245"/>
      <c r="E936" s="245"/>
      <c r="F936" s="245"/>
      <c r="G936" s="245"/>
      <c r="H936" s="245"/>
      <c r="I936" s="245"/>
      <c r="J936" s="245"/>
      <c r="K936" s="245"/>
      <c r="L936" s="245"/>
      <c r="M936" s="245"/>
      <c r="N936" s="245"/>
      <c r="O936" s="245"/>
      <c r="P936" s="245"/>
      <c r="Q936" s="245"/>
      <c r="R936" s="245"/>
      <c r="S936" s="245"/>
      <c r="T936" s="245"/>
      <c r="U936" s="245"/>
      <c r="V936" s="245"/>
      <c r="W936" s="245"/>
      <c r="X936" s="245"/>
      <c r="Y936" s="245"/>
      <c r="Z936" s="245"/>
      <c r="AA936" s="245"/>
      <c r="AB936" s="245"/>
      <c r="AC936" s="245"/>
      <c r="AD936" s="245"/>
      <c r="AE936" s="245"/>
      <c r="AF936" s="245"/>
      <c r="AG936" s="245"/>
      <c r="AH936" s="245"/>
      <c r="AI936" s="245"/>
      <c r="AJ936" s="245"/>
      <c r="AK936" s="245"/>
      <c r="AL936" s="245"/>
      <c r="AM936" s="245"/>
      <c r="AN936" s="245"/>
      <c r="AO936" s="245"/>
      <c r="AP936" s="245"/>
      <c r="AQ936" s="245"/>
      <c r="AR936" s="245"/>
      <c r="AS936" s="245"/>
      <c r="AT936" s="245"/>
    </row>
    <row r="937" ht="12.75" customHeight="1">
      <c r="A937" s="245"/>
      <c r="B937" s="245"/>
      <c r="C937" s="245"/>
      <c r="D937" s="245"/>
      <c r="E937" s="245"/>
      <c r="F937" s="245"/>
      <c r="G937" s="245"/>
      <c r="H937" s="245"/>
      <c r="I937" s="245"/>
      <c r="J937" s="245"/>
      <c r="K937" s="245"/>
      <c r="L937" s="245"/>
      <c r="M937" s="245"/>
      <c r="N937" s="245"/>
      <c r="O937" s="245"/>
      <c r="P937" s="245"/>
      <c r="Q937" s="245"/>
      <c r="R937" s="245"/>
      <c r="S937" s="245"/>
      <c r="T937" s="245"/>
      <c r="U937" s="245"/>
      <c r="V937" s="245"/>
      <c r="W937" s="245"/>
      <c r="X937" s="245"/>
      <c r="Y937" s="245"/>
      <c r="Z937" s="245"/>
      <c r="AA937" s="245"/>
      <c r="AB937" s="245"/>
      <c r="AC937" s="245"/>
      <c r="AD937" s="245"/>
      <c r="AE937" s="245"/>
      <c r="AF937" s="245"/>
      <c r="AG937" s="245"/>
      <c r="AH937" s="245"/>
      <c r="AI937" s="245"/>
      <c r="AJ937" s="245"/>
      <c r="AK937" s="245"/>
      <c r="AL937" s="245"/>
      <c r="AM937" s="245"/>
      <c r="AN937" s="245"/>
      <c r="AO937" s="245"/>
      <c r="AP937" s="245"/>
      <c r="AQ937" s="245"/>
      <c r="AR937" s="245"/>
      <c r="AS937" s="245"/>
      <c r="AT937" s="245"/>
    </row>
    <row r="938" ht="12.75" customHeight="1">
      <c r="A938" s="245"/>
      <c r="B938" s="245"/>
      <c r="C938" s="245"/>
      <c r="D938" s="245"/>
      <c r="E938" s="245"/>
      <c r="F938" s="245"/>
      <c r="G938" s="245"/>
      <c r="H938" s="245"/>
      <c r="I938" s="245"/>
      <c r="J938" s="245"/>
      <c r="K938" s="245"/>
      <c r="L938" s="245"/>
      <c r="M938" s="245"/>
      <c r="N938" s="245"/>
      <c r="O938" s="245"/>
      <c r="P938" s="245"/>
      <c r="Q938" s="245"/>
      <c r="R938" s="245"/>
      <c r="S938" s="245"/>
      <c r="T938" s="245"/>
      <c r="U938" s="245"/>
      <c r="V938" s="245"/>
      <c r="W938" s="245"/>
      <c r="X938" s="245"/>
      <c r="Y938" s="245"/>
      <c r="Z938" s="245"/>
      <c r="AA938" s="245"/>
      <c r="AB938" s="245"/>
      <c r="AC938" s="245"/>
      <c r="AD938" s="245"/>
      <c r="AE938" s="245"/>
      <c r="AF938" s="245"/>
      <c r="AG938" s="245"/>
      <c r="AH938" s="245"/>
      <c r="AI938" s="245"/>
      <c r="AJ938" s="245"/>
      <c r="AK938" s="245"/>
      <c r="AL938" s="245"/>
      <c r="AM938" s="245"/>
      <c r="AN938" s="245"/>
      <c r="AO938" s="245"/>
      <c r="AP938" s="245"/>
      <c r="AQ938" s="245"/>
      <c r="AR938" s="245"/>
      <c r="AS938" s="245"/>
      <c r="AT938" s="245"/>
    </row>
    <row r="939" ht="12.75" customHeight="1">
      <c r="A939" s="245"/>
      <c r="B939" s="245"/>
      <c r="C939" s="245"/>
      <c r="D939" s="245"/>
      <c r="E939" s="245"/>
      <c r="F939" s="245"/>
      <c r="G939" s="245"/>
      <c r="H939" s="245"/>
      <c r="I939" s="245"/>
      <c r="J939" s="245"/>
      <c r="K939" s="245"/>
      <c r="L939" s="245"/>
      <c r="M939" s="245"/>
      <c r="N939" s="245"/>
      <c r="O939" s="245"/>
      <c r="P939" s="245"/>
      <c r="Q939" s="245"/>
      <c r="R939" s="245"/>
      <c r="S939" s="245"/>
      <c r="T939" s="245"/>
      <c r="U939" s="245"/>
      <c r="V939" s="245"/>
      <c r="W939" s="245"/>
      <c r="X939" s="245"/>
      <c r="Y939" s="245"/>
      <c r="Z939" s="245"/>
      <c r="AA939" s="245"/>
      <c r="AB939" s="245"/>
      <c r="AC939" s="245"/>
      <c r="AD939" s="245"/>
      <c r="AE939" s="245"/>
      <c r="AF939" s="245"/>
      <c r="AG939" s="245"/>
      <c r="AH939" s="245"/>
      <c r="AI939" s="245"/>
      <c r="AJ939" s="245"/>
      <c r="AK939" s="245"/>
      <c r="AL939" s="245"/>
      <c r="AM939" s="245"/>
      <c r="AN939" s="245"/>
      <c r="AO939" s="245"/>
      <c r="AP939" s="245"/>
      <c r="AQ939" s="245"/>
      <c r="AR939" s="245"/>
      <c r="AS939" s="245"/>
      <c r="AT939" s="245"/>
    </row>
    <row r="940" ht="12.75" customHeight="1">
      <c r="A940" s="245"/>
      <c r="B940" s="245"/>
      <c r="C940" s="245"/>
      <c r="D940" s="245"/>
      <c r="E940" s="245"/>
      <c r="F940" s="245"/>
      <c r="G940" s="245"/>
      <c r="H940" s="245"/>
      <c r="I940" s="245"/>
      <c r="J940" s="245"/>
      <c r="K940" s="245"/>
      <c r="L940" s="245"/>
      <c r="M940" s="245"/>
      <c r="N940" s="245"/>
      <c r="O940" s="245"/>
      <c r="P940" s="245"/>
      <c r="Q940" s="245"/>
      <c r="R940" s="245"/>
      <c r="S940" s="245"/>
      <c r="T940" s="245"/>
      <c r="U940" s="245"/>
      <c r="V940" s="245"/>
      <c r="W940" s="245"/>
      <c r="X940" s="245"/>
      <c r="Y940" s="245"/>
      <c r="Z940" s="245"/>
      <c r="AA940" s="245"/>
      <c r="AB940" s="245"/>
      <c r="AC940" s="245"/>
      <c r="AD940" s="245"/>
      <c r="AE940" s="245"/>
      <c r="AF940" s="245"/>
      <c r="AG940" s="245"/>
      <c r="AH940" s="245"/>
      <c r="AI940" s="245"/>
      <c r="AJ940" s="245"/>
      <c r="AK940" s="245"/>
      <c r="AL940" s="245"/>
      <c r="AM940" s="245"/>
      <c r="AN940" s="245"/>
      <c r="AO940" s="245"/>
      <c r="AP940" s="245"/>
      <c r="AQ940" s="245"/>
      <c r="AR940" s="245"/>
      <c r="AS940" s="245"/>
      <c r="AT940" s="245"/>
    </row>
    <row r="941" ht="12.75" customHeight="1">
      <c r="A941" s="245"/>
      <c r="B941" s="245"/>
      <c r="C941" s="245"/>
      <c r="D941" s="245"/>
      <c r="E941" s="245"/>
      <c r="F941" s="245"/>
      <c r="G941" s="245"/>
      <c r="H941" s="245"/>
      <c r="I941" s="245"/>
      <c r="J941" s="245"/>
      <c r="K941" s="245"/>
      <c r="L941" s="245"/>
      <c r="M941" s="245"/>
      <c r="N941" s="245"/>
      <c r="O941" s="245"/>
      <c r="P941" s="245"/>
      <c r="Q941" s="245"/>
      <c r="R941" s="245"/>
      <c r="S941" s="245"/>
      <c r="T941" s="245"/>
      <c r="U941" s="245"/>
      <c r="V941" s="245"/>
      <c r="W941" s="245"/>
      <c r="X941" s="245"/>
      <c r="Y941" s="245"/>
      <c r="Z941" s="245"/>
      <c r="AA941" s="245"/>
      <c r="AB941" s="245"/>
      <c r="AC941" s="245"/>
      <c r="AD941" s="245"/>
      <c r="AE941" s="245"/>
      <c r="AF941" s="245"/>
      <c r="AG941" s="245"/>
      <c r="AH941" s="245"/>
      <c r="AI941" s="245"/>
      <c r="AJ941" s="245"/>
      <c r="AK941" s="245"/>
      <c r="AL941" s="245"/>
      <c r="AM941" s="245"/>
      <c r="AN941" s="245"/>
      <c r="AO941" s="245"/>
      <c r="AP941" s="245"/>
      <c r="AQ941" s="245"/>
      <c r="AR941" s="245"/>
      <c r="AS941" s="245"/>
      <c r="AT941" s="245"/>
    </row>
    <row r="942" ht="12.75" customHeight="1">
      <c r="A942" s="245"/>
      <c r="B942" s="245"/>
      <c r="C942" s="245"/>
      <c r="D942" s="245"/>
      <c r="E942" s="245"/>
      <c r="F942" s="245"/>
      <c r="G942" s="245"/>
      <c r="H942" s="245"/>
      <c r="I942" s="245"/>
      <c r="J942" s="245"/>
      <c r="K942" s="245"/>
      <c r="L942" s="245"/>
      <c r="M942" s="245"/>
      <c r="N942" s="245"/>
      <c r="O942" s="245"/>
      <c r="P942" s="245"/>
      <c r="Q942" s="245"/>
      <c r="R942" s="245"/>
      <c r="S942" s="245"/>
      <c r="T942" s="245"/>
      <c r="U942" s="245"/>
      <c r="V942" s="245"/>
      <c r="W942" s="245"/>
      <c r="X942" s="245"/>
      <c r="Y942" s="245"/>
      <c r="Z942" s="245"/>
      <c r="AA942" s="245"/>
      <c r="AB942" s="245"/>
      <c r="AC942" s="245"/>
      <c r="AD942" s="245"/>
      <c r="AE942" s="245"/>
      <c r="AF942" s="245"/>
      <c r="AG942" s="245"/>
      <c r="AH942" s="245"/>
      <c r="AI942" s="245"/>
      <c r="AJ942" s="245"/>
      <c r="AK942" s="245"/>
      <c r="AL942" s="245"/>
      <c r="AM942" s="245"/>
      <c r="AN942" s="245"/>
      <c r="AO942" s="245"/>
      <c r="AP942" s="245"/>
      <c r="AQ942" s="245"/>
      <c r="AR942" s="245"/>
      <c r="AS942" s="245"/>
      <c r="AT942" s="245"/>
    </row>
    <row r="943" ht="12.75" customHeight="1">
      <c r="A943" s="245"/>
      <c r="B943" s="245"/>
      <c r="C943" s="245"/>
      <c r="D943" s="245"/>
      <c r="E943" s="245"/>
      <c r="F943" s="245"/>
      <c r="G943" s="245"/>
      <c r="H943" s="245"/>
      <c r="I943" s="245"/>
      <c r="J943" s="245"/>
      <c r="K943" s="245"/>
      <c r="L943" s="245"/>
      <c r="M943" s="245"/>
      <c r="N943" s="245"/>
      <c r="O943" s="245"/>
      <c r="P943" s="245"/>
      <c r="Q943" s="245"/>
      <c r="R943" s="245"/>
      <c r="S943" s="245"/>
      <c r="T943" s="245"/>
      <c r="U943" s="245"/>
      <c r="V943" s="245"/>
      <c r="W943" s="245"/>
      <c r="X943" s="245"/>
      <c r="Y943" s="245"/>
      <c r="Z943" s="245"/>
      <c r="AA943" s="245"/>
      <c r="AB943" s="245"/>
      <c r="AC943" s="245"/>
      <c r="AD943" s="245"/>
      <c r="AE943" s="245"/>
      <c r="AF943" s="245"/>
      <c r="AG943" s="245"/>
      <c r="AH943" s="245"/>
      <c r="AI943" s="245"/>
      <c r="AJ943" s="245"/>
      <c r="AK943" s="245"/>
      <c r="AL943" s="245"/>
      <c r="AM943" s="245"/>
      <c r="AN943" s="245"/>
      <c r="AO943" s="245"/>
      <c r="AP943" s="245"/>
      <c r="AQ943" s="245"/>
      <c r="AR943" s="245"/>
      <c r="AS943" s="245"/>
      <c r="AT943" s="245"/>
    </row>
    <row r="944" ht="12.75" customHeight="1">
      <c r="A944" s="245"/>
      <c r="B944" s="245"/>
      <c r="C944" s="245"/>
      <c r="D944" s="245"/>
      <c r="E944" s="245"/>
      <c r="F944" s="245"/>
      <c r="G944" s="245"/>
      <c r="H944" s="245"/>
      <c r="I944" s="245"/>
      <c r="J944" s="245"/>
      <c r="K944" s="245"/>
      <c r="L944" s="245"/>
      <c r="M944" s="245"/>
      <c r="N944" s="245"/>
      <c r="O944" s="245"/>
      <c r="P944" s="245"/>
      <c r="Q944" s="245"/>
      <c r="R944" s="245"/>
      <c r="S944" s="245"/>
      <c r="T944" s="245"/>
      <c r="U944" s="245"/>
      <c r="V944" s="245"/>
      <c r="W944" s="245"/>
      <c r="X944" s="245"/>
      <c r="Y944" s="245"/>
      <c r="Z944" s="245"/>
      <c r="AA944" s="245"/>
      <c r="AB944" s="245"/>
      <c r="AC944" s="245"/>
      <c r="AD944" s="245"/>
      <c r="AE944" s="245"/>
      <c r="AF944" s="245"/>
      <c r="AG944" s="245"/>
      <c r="AH944" s="245"/>
      <c r="AI944" s="245"/>
      <c r="AJ944" s="245"/>
      <c r="AK944" s="245"/>
      <c r="AL944" s="245"/>
      <c r="AM944" s="245"/>
      <c r="AN944" s="245"/>
      <c r="AO944" s="245"/>
      <c r="AP944" s="245"/>
      <c r="AQ944" s="245"/>
      <c r="AR944" s="245"/>
      <c r="AS944" s="245"/>
      <c r="AT944" s="245"/>
    </row>
    <row r="945" ht="12.75" customHeight="1">
      <c r="A945" s="245"/>
      <c r="B945" s="245"/>
      <c r="C945" s="245"/>
      <c r="D945" s="245"/>
      <c r="E945" s="245"/>
      <c r="F945" s="245"/>
      <c r="G945" s="245"/>
      <c r="H945" s="245"/>
      <c r="I945" s="245"/>
      <c r="J945" s="245"/>
      <c r="K945" s="245"/>
      <c r="L945" s="245"/>
      <c r="M945" s="245"/>
      <c r="N945" s="245"/>
      <c r="O945" s="245"/>
      <c r="P945" s="245"/>
      <c r="Q945" s="245"/>
      <c r="R945" s="245"/>
      <c r="S945" s="245"/>
      <c r="T945" s="245"/>
      <c r="U945" s="245"/>
      <c r="V945" s="245"/>
      <c r="W945" s="245"/>
      <c r="X945" s="245"/>
      <c r="Y945" s="245"/>
      <c r="Z945" s="245"/>
      <c r="AA945" s="245"/>
      <c r="AB945" s="245"/>
      <c r="AC945" s="245"/>
      <c r="AD945" s="245"/>
      <c r="AE945" s="245"/>
      <c r="AF945" s="245"/>
      <c r="AG945" s="245"/>
      <c r="AH945" s="245"/>
      <c r="AI945" s="245"/>
      <c r="AJ945" s="245"/>
      <c r="AK945" s="245"/>
      <c r="AL945" s="245"/>
      <c r="AM945" s="245"/>
      <c r="AN945" s="245"/>
      <c r="AO945" s="245"/>
      <c r="AP945" s="245"/>
      <c r="AQ945" s="245"/>
      <c r="AR945" s="245"/>
      <c r="AS945" s="245"/>
      <c r="AT945" s="245"/>
    </row>
    <row r="946" ht="12.75" customHeight="1">
      <c r="A946" s="245"/>
      <c r="B946" s="245"/>
      <c r="C946" s="245"/>
      <c r="D946" s="245"/>
      <c r="E946" s="245"/>
      <c r="F946" s="245"/>
      <c r="G946" s="245"/>
      <c r="H946" s="245"/>
      <c r="I946" s="245"/>
      <c r="J946" s="245"/>
      <c r="K946" s="245"/>
      <c r="L946" s="245"/>
      <c r="M946" s="245"/>
      <c r="N946" s="245"/>
      <c r="O946" s="245"/>
      <c r="P946" s="245"/>
      <c r="Q946" s="245"/>
      <c r="R946" s="245"/>
      <c r="S946" s="245"/>
      <c r="T946" s="245"/>
      <c r="U946" s="245"/>
      <c r="V946" s="245"/>
      <c r="W946" s="245"/>
      <c r="X946" s="245"/>
      <c r="Y946" s="245"/>
      <c r="Z946" s="245"/>
      <c r="AA946" s="245"/>
      <c r="AB946" s="245"/>
      <c r="AC946" s="245"/>
      <c r="AD946" s="245"/>
      <c r="AE946" s="245"/>
      <c r="AF946" s="245"/>
      <c r="AG946" s="245"/>
      <c r="AH946" s="245"/>
      <c r="AI946" s="245"/>
      <c r="AJ946" s="245"/>
      <c r="AK946" s="245"/>
      <c r="AL946" s="245"/>
      <c r="AM946" s="245"/>
      <c r="AN946" s="245"/>
      <c r="AO946" s="245"/>
      <c r="AP946" s="245"/>
      <c r="AQ946" s="245"/>
      <c r="AR946" s="245"/>
      <c r="AS946" s="245"/>
      <c r="AT946" s="245"/>
    </row>
    <row r="947" ht="12.75" customHeight="1">
      <c r="A947" s="245"/>
      <c r="B947" s="245"/>
      <c r="C947" s="245"/>
      <c r="D947" s="245"/>
      <c r="E947" s="245"/>
      <c r="F947" s="245"/>
      <c r="G947" s="245"/>
      <c r="H947" s="245"/>
      <c r="I947" s="245"/>
      <c r="J947" s="245"/>
      <c r="K947" s="245"/>
      <c r="L947" s="245"/>
      <c r="M947" s="245"/>
      <c r="N947" s="245"/>
      <c r="O947" s="245"/>
      <c r="P947" s="245"/>
      <c r="Q947" s="245"/>
      <c r="R947" s="245"/>
      <c r="S947" s="245"/>
      <c r="T947" s="245"/>
      <c r="U947" s="245"/>
      <c r="V947" s="245"/>
      <c r="W947" s="245"/>
      <c r="X947" s="245"/>
      <c r="Y947" s="245"/>
      <c r="Z947" s="245"/>
      <c r="AA947" s="245"/>
      <c r="AB947" s="245"/>
      <c r="AC947" s="245"/>
      <c r="AD947" s="245"/>
      <c r="AE947" s="245"/>
      <c r="AF947" s="245"/>
      <c r="AG947" s="245"/>
      <c r="AH947" s="245"/>
      <c r="AI947" s="245"/>
      <c r="AJ947" s="245"/>
      <c r="AK947" s="245"/>
      <c r="AL947" s="245"/>
      <c r="AM947" s="245"/>
      <c r="AN947" s="245"/>
      <c r="AO947" s="245"/>
      <c r="AP947" s="245"/>
      <c r="AQ947" s="245"/>
      <c r="AR947" s="245"/>
      <c r="AS947" s="245"/>
      <c r="AT947" s="245"/>
    </row>
    <row r="948" ht="12.75" customHeight="1">
      <c r="A948" s="245"/>
      <c r="B948" s="245"/>
      <c r="C948" s="245"/>
      <c r="D948" s="245"/>
      <c r="E948" s="245"/>
      <c r="F948" s="245"/>
      <c r="G948" s="245"/>
      <c r="H948" s="245"/>
      <c r="I948" s="245"/>
      <c r="J948" s="245"/>
      <c r="K948" s="245"/>
      <c r="L948" s="245"/>
      <c r="M948" s="245"/>
      <c r="N948" s="245"/>
      <c r="O948" s="245"/>
      <c r="P948" s="245"/>
      <c r="Q948" s="245"/>
      <c r="R948" s="245"/>
      <c r="S948" s="245"/>
      <c r="T948" s="245"/>
      <c r="U948" s="245"/>
      <c r="V948" s="245"/>
      <c r="W948" s="245"/>
      <c r="X948" s="245"/>
      <c r="Y948" s="245"/>
      <c r="Z948" s="245"/>
      <c r="AA948" s="245"/>
      <c r="AB948" s="245"/>
      <c r="AC948" s="245"/>
      <c r="AD948" s="245"/>
      <c r="AE948" s="245"/>
      <c r="AF948" s="245"/>
      <c r="AG948" s="245"/>
      <c r="AH948" s="245"/>
      <c r="AI948" s="245"/>
      <c r="AJ948" s="245"/>
      <c r="AK948" s="245"/>
      <c r="AL948" s="245"/>
      <c r="AM948" s="245"/>
      <c r="AN948" s="245"/>
      <c r="AO948" s="245"/>
      <c r="AP948" s="245"/>
      <c r="AQ948" s="245"/>
      <c r="AR948" s="245"/>
      <c r="AS948" s="245"/>
      <c r="AT948" s="245"/>
    </row>
    <row r="949" ht="12.75" customHeight="1">
      <c r="A949" s="245"/>
      <c r="B949" s="245"/>
      <c r="C949" s="245"/>
      <c r="D949" s="245"/>
      <c r="E949" s="245"/>
      <c r="F949" s="245"/>
      <c r="G949" s="245"/>
      <c r="H949" s="245"/>
      <c r="I949" s="245"/>
      <c r="J949" s="245"/>
      <c r="K949" s="245"/>
      <c r="L949" s="245"/>
      <c r="M949" s="245"/>
      <c r="N949" s="245"/>
      <c r="O949" s="245"/>
      <c r="P949" s="245"/>
      <c r="Q949" s="245"/>
      <c r="R949" s="245"/>
      <c r="S949" s="245"/>
      <c r="T949" s="245"/>
      <c r="U949" s="245"/>
      <c r="V949" s="245"/>
      <c r="W949" s="245"/>
      <c r="X949" s="245"/>
      <c r="Y949" s="245"/>
      <c r="Z949" s="245"/>
      <c r="AA949" s="245"/>
      <c r="AB949" s="245"/>
      <c r="AC949" s="245"/>
      <c r="AD949" s="245"/>
      <c r="AE949" s="245"/>
      <c r="AF949" s="245"/>
      <c r="AG949" s="245"/>
      <c r="AH949" s="245"/>
      <c r="AI949" s="245"/>
      <c r="AJ949" s="245"/>
      <c r="AK949" s="245"/>
      <c r="AL949" s="245"/>
      <c r="AM949" s="245"/>
      <c r="AN949" s="245"/>
      <c r="AO949" s="245"/>
      <c r="AP949" s="245"/>
      <c r="AQ949" s="245"/>
      <c r="AR949" s="245"/>
      <c r="AS949" s="245"/>
      <c r="AT949" s="245"/>
    </row>
    <row r="950" ht="12.75" customHeight="1">
      <c r="A950" s="245"/>
      <c r="B950" s="245"/>
      <c r="C950" s="245"/>
      <c r="D950" s="245"/>
      <c r="E950" s="245"/>
      <c r="F950" s="245"/>
      <c r="G950" s="245"/>
      <c r="H950" s="245"/>
      <c r="I950" s="245"/>
      <c r="J950" s="245"/>
      <c r="K950" s="245"/>
      <c r="L950" s="245"/>
      <c r="M950" s="245"/>
      <c r="N950" s="245"/>
      <c r="O950" s="245"/>
      <c r="P950" s="245"/>
      <c r="Q950" s="245"/>
      <c r="R950" s="245"/>
      <c r="S950" s="245"/>
      <c r="T950" s="245"/>
      <c r="U950" s="245"/>
      <c r="V950" s="245"/>
      <c r="W950" s="245"/>
      <c r="X950" s="245"/>
      <c r="Y950" s="245"/>
      <c r="Z950" s="245"/>
      <c r="AA950" s="245"/>
      <c r="AB950" s="245"/>
      <c r="AC950" s="245"/>
      <c r="AD950" s="245"/>
      <c r="AE950" s="245"/>
      <c r="AF950" s="245"/>
      <c r="AG950" s="245"/>
      <c r="AH950" s="245"/>
      <c r="AI950" s="245"/>
      <c r="AJ950" s="245"/>
      <c r="AK950" s="245"/>
      <c r="AL950" s="245"/>
      <c r="AM950" s="245"/>
      <c r="AN950" s="245"/>
      <c r="AO950" s="245"/>
      <c r="AP950" s="245"/>
      <c r="AQ950" s="245"/>
      <c r="AR950" s="245"/>
      <c r="AS950" s="245"/>
      <c r="AT950" s="245"/>
    </row>
    <row r="951" ht="12.75" customHeight="1">
      <c r="A951" s="245"/>
      <c r="B951" s="245"/>
      <c r="C951" s="245"/>
      <c r="D951" s="245"/>
      <c r="E951" s="245"/>
      <c r="F951" s="245"/>
      <c r="G951" s="245"/>
      <c r="H951" s="245"/>
      <c r="I951" s="245"/>
      <c r="J951" s="245"/>
      <c r="K951" s="245"/>
      <c r="L951" s="245"/>
      <c r="M951" s="245"/>
      <c r="N951" s="245"/>
      <c r="O951" s="245"/>
      <c r="P951" s="245"/>
      <c r="Q951" s="245"/>
      <c r="R951" s="245"/>
      <c r="S951" s="245"/>
      <c r="T951" s="245"/>
      <c r="U951" s="245"/>
      <c r="V951" s="245"/>
      <c r="W951" s="245"/>
      <c r="X951" s="245"/>
      <c r="Y951" s="245"/>
      <c r="Z951" s="245"/>
      <c r="AA951" s="245"/>
      <c r="AB951" s="245"/>
      <c r="AC951" s="245"/>
      <c r="AD951" s="245"/>
      <c r="AE951" s="245"/>
      <c r="AF951" s="245"/>
      <c r="AG951" s="245"/>
      <c r="AH951" s="245"/>
      <c r="AI951" s="245"/>
      <c r="AJ951" s="245"/>
      <c r="AK951" s="245"/>
      <c r="AL951" s="245"/>
      <c r="AM951" s="245"/>
      <c r="AN951" s="245"/>
      <c r="AO951" s="245"/>
      <c r="AP951" s="245"/>
      <c r="AQ951" s="245"/>
      <c r="AR951" s="245"/>
      <c r="AS951" s="245"/>
      <c r="AT951" s="245"/>
    </row>
    <row r="952" ht="12.75" customHeight="1">
      <c r="A952" s="245"/>
      <c r="B952" s="245"/>
      <c r="C952" s="245"/>
      <c r="D952" s="245"/>
      <c r="E952" s="245"/>
      <c r="F952" s="245"/>
      <c r="G952" s="245"/>
      <c r="H952" s="245"/>
      <c r="I952" s="245"/>
      <c r="J952" s="245"/>
      <c r="K952" s="245"/>
      <c r="L952" s="245"/>
      <c r="M952" s="245"/>
      <c r="N952" s="245"/>
      <c r="O952" s="245"/>
      <c r="P952" s="245"/>
      <c r="Q952" s="245"/>
      <c r="R952" s="245"/>
      <c r="S952" s="245"/>
      <c r="T952" s="245"/>
      <c r="U952" s="245"/>
      <c r="V952" s="245"/>
      <c r="W952" s="245"/>
      <c r="X952" s="245"/>
      <c r="Y952" s="245"/>
      <c r="Z952" s="245"/>
      <c r="AA952" s="245"/>
      <c r="AB952" s="245"/>
      <c r="AC952" s="245"/>
      <c r="AD952" s="245"/>
      <c r="AE952" s="245"/>
      <c r="AF952" s="245"/>
      <c r="AG952" s="245"/>
      <c r="AH952" s="245"/>
      <c r="AI952" s="245"/>
      <c r="AJ952" s="245"/>
      <c r="AK952" s="245"/>
      <c r="AL952" s="245"/>
      <c r="AM952" s="245"/>
      <c r="AN952" s="245"/>
      <c r="AO952" s="245"/>
      <c r="AP952" s="245"/>
      <c r="AQ952" s="245"/>
      <c r="AR952" s="245"/>
      <c r="AS952" s="245"/>
      <c r="AT952" s="245"/>
    </row>
    <row r="953" ht="12.75" customHeight="1">
      <c r="A953" s="245"/>
      <c r="B953" s="245"/>
      <c r="C953" s="245"/>
      <c r="D953" s="245"/>
      <c r="E953" s="245"/>
      <c r="F953" s="245"/>
      <c r="G953" s="245"/>
      <c r="H953" s="245"/>
      <c r="I953" s="245"/>
      <c r="J953" s="245"/>
      <c r="K953" s="245"/>
      <c r="L953" s="245"/>
      <c r="M953" s="245"/>
      <c r="N953" s="245"/>
      <c r="O953" s="245"/>
      <c r="P953" s="245"/>
      <c r="Q953" s="245"/>
      <c r="R953" s="245"/>
      <c r="S953" s="245"/>
      <c r="T953" s="245"/>
      <c r="U953" s="245"/>
      <c r="V953" s="245"/>
      <c r="W953" s="245"/>
      <c r="X953" s="245"/>
      <c r="Y953" s="245"/>
      <c r="Z953" s="245"/>
      <c r="AA953" s="245"/>
      <c r="AB953" s="245"/>
      <c r="AC953" s="245"/>
      <c r="AD953" s="245"/>
      <c r="AE953" s="245"/>
      <c r="AF953" s="245"/>
      <c r="AG953" s="245"/>
      <c r="AH953" s="245"/>
      <c r="AI953" s="245"/>
      <c r="AJ953" s="245"/>
      <c r="AK953" s="245"/>
      <c r="AL953" s="245"/>
      <c r="AM953" s="245"/>
      <c r="AN953" s="245"/>
      <c r="AO953" s="245"/>
      <c r="AP953" s="245"/>
      <c r="AQ953" s="245"/>
      <c r="AR953" s="245"/>
      <c r="AS953" s="245"/>
      <c r="AT953" s="245"/>
    </row>
    <row r="954" ht="12.75" customHeight="1">
      <c r="A954" s="245"/>
      <c r="B954" s="245"/>
      <c r="C954" s="245"/>
      <c r="D954" s="245"/>
      <c r="E954" s="245"/>
      <c r="F954" s="245"/>
      <c r="G954" s="245"/>
      <c r="H954" s="245"/>
      <c r="I954" s="245"/>
      <c r="J954" s="245"/>
      <c r="K954" s="245"/>
      <c r="L954" s="245"/>
      <c r="M954" s="245"/>
      <c r="N954" s="245"/>
      <c r="O954" s="245"/>
      <c r="P954" s="245"/>
      <c r="Q954" s="245"/>
      <c r="R954" s="245"/>
      <c r="S954" s="245"/>
      <c r="T954" s="245"/>
      <c r="U954" s="245"/>
      <c r="V954" s="245"/>
      <c r="W954" s="245"/>
      <c r="X954" s="245"/>
      <c r="Y954" s="245"/>
      <c r="Z954" s="245"/>
      <c r="AA954" s="245"/>
      <c r="AB954" s="245"/>
      <c r="AC954" s="245"/>
      <c r="AD954" s="245"/>
      <c r="AE954" s="245"/>
      <c r="AF954" s="245"/>
      <c r="AG954" s="245"/>
      <c r="AH954" s="245"/>
      <c r="AI954" s="245"/>
      <c r="AJ954" s="245"/>
      <c r="AK954" s="245"/>
      <c r="AL954" s="245"/>
      <c r="AM954" s="245"/>
      <c r="AN954" s="245"/>
      <c r="AO954" s="245"/>
      <c r="AP954" s="245"/>
      <c r="AQ954" s="245"/>
      <c r="AR954" s="245"/>
      <c r="AS954" s="245"/>
      <c r="AT954" s="245"/>
    </row>
    <row r="955" ht="12.75" customHeight="1">
      <c r="A955" s="245"/>
      <c r="B955" s="245"/>
      <c r="C955" s="245"/>
      <c r="D955" s="245"/>
      <c r="E955" s="245"/>
      <c r="F955" s="245"/>
      <c r="G955" s="245"/>
      <c r="H955" s="245"/>
      <c r="I955" s="245"/>
      <c r="J955" s="245"/>
      <c r="K955" s="245"/>
      <c r="L955" s="245"/>
      <c r="M955" s="245"/>
      <c r="N955" s="245"/>
      <c r="O955" s="245"/>
      <c r="P955" s="245"/>
      <c r="Q955" s="245"/>
      <c r="R955" s="245"/>
      <c r="S955" s="245"/>
      <c r="T955" s="245"/>
      <c r="U955" s="245"/>
      <c r="V955" s="245"/>
      <c r="W955" s="245"/>
      <c r="X955" s="245"/>
      <c r="Y955" s="245"/>
      <c r="Z955" s="245"/>
      <c r="AA955" s="245"/>
      <c r="AB955" s="245"/>
      <c r="AC955" s="245"/>
      <c r="AD955" s="245"/>
      <c r="AE955" s="245"/>
      <c r="AF955" s="245"/>
      <c r="AG955" s="245"/>
      <c r="AH955" s="245"/>
      <c r="AI955" s="245"/>
      <c r="AJ955" s="245"/>
      <c r="AK955" s="245"/>
      <c r="AL955" s="245"/>
      <c r="AM955" s="245"/>
      <c r="AN955" s="245"/>
      <c r="AO955" s="245"/>
      <c r="AP955" s="245"/>
      <c r="AQ955" s="245"/>
      <c r="AR955" s="245"/>
      <c r="AS955" s="245"/>
      <c r="AT955" s="245"/>
    </row>
    <row r="956" ht="12.75" customHeight="1">
      <c r="A956" s="245"/>
      <c r="B956" s="245"/>
      <c r="C956" s="245"/>
      <c r="D956" s="245"/>
      <c r="E956" s="245"/>
      <c r="F956" s="245"/>
      <c r="G956" s="245"/>
      <c r="H956" s="245"/>
      <c r="I956" s="245"/>
      <c r="J956" s="245"/>
      <c r="K956" s="245"/>
      <c r="L956" s="245"/>
      <c r="M956" s="245"/>
      <c r="N956" s="245"/>
      <c r="O956" s="245"/>
      <c r="P956" s="245"/>
      <c r="Q956" s="245"/>
      <c r="R956" s="245"/>
      <c r="S956" s="245"/>
      <c r="T956" s="245"/>
      <c r="U956" s="245"/>
      <c r="V956" s="245"/>
      <c r="W956" s="245"/>
      <c r="X956" s="245"/>
      <c r="Y956" s="245"/>
      <c r="Z956" s="245"/>
      <c r="AA956" s="245"/>
      <c r="AB956" s="245"/>
      <c r="AC956" s="245"/>
      <c r="AD956" s="245"/>
      <c r="AE956" s="245"/>
      <c r="AF956" s="245"/>
      <c r="AG956" s="245"/>
      <c r="AH956" s="245"/>
      <c r="AI956" s="245"/>
      <c r="AJ956" s="245"/>
      <c r="AK956" s="245"/>
      <c r="AL956" s="245"/>
      <c r="AM956" s="245"/>
      <c r="AN956" s="245"/>
      <c r="AO956" s="245"/>
      <c r="AP956" s="245"/>
      <c r="AQ956" s="245"/>
      <c r="AR956" s="245"/>
      <c r="AS956" s="245"/>
      <c r="AT956" s="245"/>
    </row>
    <row r="957" ht="12.75" customHeight="1">
      <c r="A957" s="245"/>
      <c r="B957" s="245"/>
      <c r="C957" s="245"/>
      <c r="D957" s="245"/>
      <c r="E957" s="245"/>
      <c r="F957" s="245"/>
      <c r="G957" s="245"/>
      <c r="H957" s="245"/>
      <c r="I957" s="245"/>
      <c r="J957" s="245"/>
      <c r="K957" s="245"/>
      <c r="L957" s="245"/>
      <c r="M957" s="245"/>
      <c r="N957" s="245"/>
      <c r="O957" s="245"/>
      <c r="P957" s="245"/>
      <c r="Q957" s="245"/>
      <c r="R957" s="245"/>
      <c r="S957" s="245"/>
      <c r="T957" s="245"/>
      <c r="U957" s="245"/>
      <c r="V957" s="245"/>
      <c r="W957" s="245"/>
      <c r="X957" s="245"/>
      <c r="Y957" s="245"/>
      <c r="Z957" s="245"/>
      <c r="AA957" s="245"/>
      <c r="AB957" s="245"/>
      <c r="AC957" s="245"/>
      <c r="AD957" s="245"/>
      <c r="AE957" s="245"/>
      <c r="AF957" s="245"/>
      <c r="AG957" s="245"/>
      <c r="AH957" s="245"/>
      <c r="AI957" s="245"/>
      <c r="AJ957" s="245"/>
      <c r="AK957" s="245"/>
      <c r="AL957" s="245"/>
      <c r="AM957" s="245"/>
      <c r="AN957" s="245"/>
      <c r="AO957" s="245"/>
      <c r="AP957" s="245"/>
      <c r="AQ957" s="245"/>
      <c r="AR957" s="245"/>
      <c r="AS957" s="245"/>
      <c r="AT957" s="245"/>
    </row>
    <row r="958" ht="12.75" customHeight="1">
      <c r="A958" s="245"/>
      <c r="B958" s="245"/>
      <c r="C958" s="245"/>
      <c r="D958" s="245"/>
      <c r="E958" s="245"/>
      <c r="F958" s="245"/>
      <c r="G958" s="245"/>
      <c r="H958" s="245"/>
      <c r="I958" s="245"/>
      <c r="J958" s="245"/>
      <c r="K958" s="245"/>
      <c r="L958" s="245"/>
      <c r="M958" s="245"/>
      <c r="N958" s="245"/>
      <c r="O958" s="245"/>
      <c r="P958" s="245"/>
      <c r="Q958" s="245"/>
      <c r="R958" s="245"/>
      <c r="S958" s="245"/>
      <c r="T958" s="245"/>
      <c r="U958" s="245"/>
      <c r="V958" s="245"/>
      <c r="W958" s="245"/>
      <c r="X958" s="245"/>
      <c r="Y958" s="245"/>
      <c r="Z958" s="245"/>
      <c r="AA958" s="245"/>
      <c r="AB958" s="245"/>
      <c r="AC958" s="245"/>
      <c r="AD958" s="245"/>
      <c r="AE958" s="245"/>
      <c r="AF958" s="245"/>
      <c r="AG958" s="245"/>
      <c r="AH958" s="245"/>
      <c r="AI958" s="245"/>
      <c r="AJ958" s="245"/>
      <c r="AK958" s="245"/>
      <c r="AL958" s="245"/>
      <c r="AM958" s="245"/>
      <c r="AN958" s="245"/>
      <c r="AO958" s="245"/>
      <c r="AP958" s="245"/>
      <c r="AQ958" s="245"/>
      <c r="AR958" s="245"/>
      <c r="AS958" s="245"/>
      <c r="AT958" s="245"/>
    </row>
    <row r="959" ht="12.75" customHeight="1">
      <c r="A959" s="245"/>
      <c r="B959" s="245"/>
      <c r="C959" s="245"/>
      <c r="D959" s="245"/>
      <c r="E959" s="245"/>
      <c r="F959" s="245"/>
      <c r="G959" s="245"/>
      <c r="H959" s="245"/>
      <c r="I959" s="245"/>
      <c r="J959" s="245"/>
      <c r="K959" s="245"/>
      <c r="L959" s="245"/>
      <c r="M959" s="245"/>
      <c r="N959" s="245"/>
      <c r="O959" s="245"/>
      <c r="P959" s="245"/>
      <c r="Q959" s="245"/>
      <c r="R959" s="245"/>
      <c r="S959" s="245"/>
      <c r="T959" s="245"/>
      <c r="U959" s="245"/>
      <c r="V959" s="245"/>
      <c r="W959" s="245"/>
      <c r="X959" s="245"/>
      <c r="Y959" s="245"/>
      <c r="Z959" s="245"/>
      <c r="AA959" s="245"/>
      <c r="AB959" s="245"/>
      <c r="AC959" s="245"/>
      <c r="AD959" s="245"/>
      <c r="AE959" s="245"/>
      <c r="AF959" s="245"/>
      <c r="AG959" s="245"/>
      <c r="AH959" s="245"/>
      <c r="AI959" s="245"/>
      <c r="AJ959" s="245"/>
      <c r="AK959" s="245"/>
      <c r="AL959" s="245"/>
      <c r="AM959" s="245"/>
      <c r="AN959" s="245"/>
      <c r="AO959" s="245"/>
      <c r="AP959" s="245"/>
      <c r="AQ959" s="245"/>
      <c r="AR959" s="245"/>
      <c r="AS959" s="245"/>
      <c r="AT959" s="245"/>
    </row>
    <row r="960" ht="12.75" customHeight="1">
      <c r="A960" s="245"/>
      <c r="B960" s="245"/>
      <c r="C960" s="245"/>
      <c r="D960" s="245"/>
      <c r="E960" s="245"/>
      <c r="F960" s="245"/>
      <c r="G960" s="245"/>
      <c r="H960" s="245"/>
      <c r="I960" s="245"/>
      <c r="J960" s="245"/>
      <c r="K960" s="245"/>
      <c r="L960" s="245"/>
      <c r="M960" s="245"/>
      <c r="N960" s="245"/>
      <c r="O960" s="245"/>
      <c r="P960" s="245"/>
      <c r="Q960" s="245"/>
      <c r="R960" s="245"/>
      <c r="S960" s="245"/>
      <c r="T960" s="245"/>
      <c r="U960" s="245"/>
      <c r="V960" s="245"/>
      <c r="W960" s="245"/>
      <c r="X960" s="245"/>
      <c r="Y960" s="245"/>
      <c r="Z960" s="245"/>
      <c r="AA960" s="245"/>
      <c r="AB960" s="245"/>
      <c r="AC960" s="245"/>
      <c r="AD960" s="245"/>
      <c r="AE960" s="245"/>
      <c r="AF960" s="245"/>
      <c r="AG960" s="245"/>
      <c r="AH960" s="245"/>
      <c r="AI960" s="245"/>
      <c r="AJ960" s="245"/>
      <c r="AK960" s="245"/>
      <c r="AL960" s="245"/>
      <c r="AM960" s="245"/>
      <c r="AN960" s="245"/>
      <c r="AO960" s="245"/>
      <c r="AP960" s="245"/>
      <c r="AQ960" s="245"/>
      <c r="AR960" s="245"/>
      <c r="AS960" s="245"/>
      <c r="AT960" s="245"/>
    </row>
    <row r="961" ht="12.75" customHeight="1">
      <c r="A961" s="245"/>
      <c r="B961" s="245"/>
      <c r="C961" s="245"/>
      <c r="D961" s="245"/>
      <c r="E961" s="245"/>
      <c r="F961" s="245"/>
      <c r="G961" s="245"/>
      <c r="H961" s="245"/>
      <c r="I961" s="245"/>
      <c r="J961" s="245"/>
      <c r="K961" s="245"/>
      <c r="L961" s="245"/>
      <c r="M961" s="245"/>
      <c r="N961" s="245"/>
      <c r="O961" s="245"/>
      <c r="P961" s="245"/>
      <c r="Q961" s="245"/>
      <c r="R961" s="245"/>
      <c r="S961" s="245"/>
      <c r="T961" s="245"/>
      <c r="U961" s="245"/>
      <c r="V961" s="245"/>
      <c r="W961" s="245"/>
      <c r="X961" s="245"/>
      <c r="Y961" s="245"/>
      <c r="Z961" s="245"/>
      <c r="AA961" s="245"/>
      <c r="AB961" s="245"/>
      <c r="AC961" s="245"/>
      <c r="AD961" s="245"/>
      <c r="AE961" s="245"/>
      <c r="AF961" s="245"/>
      <c r="AG961" s="245"/>
      <c r="AH961" s="245"/>
      <c r="AI961" s="245"/>
      <c r="AJ961" s="245"/>
      <c r="AK961" s="245"/>
      <c r="AL961" s="245"/>
      <c r="AM961" s="245"/>
      <c r="AN961" s="245"/>
      <c r="AO961" s="245"/>
      <c r="AP961" s="245"/>
      <c r="AQ961" s="245"/>
      <c r="AR961" s="245"/>
      <c r="AS961" s="245"/>
      <c r="AT961" s="245"/>
    </row>
    <row r="962" ht="12.75" customHeight="1">
      <c r="A962" s="245"/>
      <c r="B962" s="245"/>
      <c r="C962" s="245"/>
      <c r="D962" s="245"/>
      <c r="E962" s="245"/>
      <c r="F962" s="245"/>
      <c r="G962" s="245"/>
      <c r="H962" s="245"/>
      <c r="I962" s="245"/>
      <c r="J962" s="245"/>
      <c r="K962" s="245"/>
      <c r="L962" s="245"/>
      <c r="M962" s="245"/>
      <c r="N962" s="245"/>
      <c r="O962" s="245"/>
      <c r="P962" s="245"/>
      <c r="Q962" s="245"/>
      <c r="R962" s="245"/>
      <c r="S962" s="245"/>
      <c r="T962" s="245"/>
      <c r="U962" s="245"/>
      <c r="V962" s="245"/>
      <c r="W962" s="245"/>
      <c r="X962" s="245"/>
      <c r="Y962" s="245"/>
      <c r="Z962" s="245"/>
      <c r="AA962" s="245"/>
      <c r="AB962" s="245"/>
      <c r="AC962" s="245"/>
      <c r="AD962" s="245"/>
      <c r="AE962" s="245"/>
      <c r="AF962" s="245"/>
      <c r="AG962" s="245"/>
      <c r="AH962" s="245"/>
      <c r="AI962" s="245"/>
      <c r="AJ962" s="245"/>
      <c r="AK962" s="245"/>
      <c r="AL962" s="245"/>
      <c r="AM962" s="245"/>
      <c r="AN962" s="245"/>
      <c r="AO962" s="245"/>
      <c r="AP962" s="245"/>
      <c r="AQ962" s="245"/>
      <c r="AR962" s="245"/>
      <c r="AS962" s="245"/>
      <c r="AT962" s="245"/>
    </row>
    <row r="963" ht="12.75" customHeight="1">
      <c r="A963" s="245"/>
      <c r="B963" s="245"/>
      <c r="C963" s="245"/>
      <c r="D963" s="245"/>
      <c r="E963" s="245"/>
      <c r="F963" s="245"/>
      <c r="G963" s="245"/>
      <c r="H963" s="245"/>
      <c r="I963" s="245"/>
      <c r="J963" s="245"/>
      <c r="K963" s="245"/>
      <c r="L963" s="245"/>
      <c r="M963" s="245"/>
      <c r="N963" s="245"/>
      <c r="O963" s="245"/>
      <c r="P963" s="245"/>
      <c r="Q963" s="245"/>
      <c r="R963" s="245"/>
      <c r="S963" s="245"/>
      <c r="T963" s="245"/>
      <c r="U963" s="245"/>
      <c r="V963" s="245"/>
      <c r="W963" s="245"/>
      <c r="X963" s="245"/>
      <c r="Y963" s="245"/>
      <c r="Z963" s="245"/>
      <c r="AA963" s="245"/>
      <c r="AB963" s="245"/>
      <c r="AC963" s="245"/>
      <c r="AD963" s="245"/>
      <c r="AE963" s="245"/>
      <c r="AF963" s="245"/>
      <c r="AG963" s="245"/>
      <c r="AH963" s="245"/>
      <c r="AI963" s="245"/>
      <c r="AJ963" s="245"/>
      <c r="AK963" s="245"/>
      <c r="AL963" s="245"/>
      <c r="AM963" s="245"/>
      <c r="AN963" s="245"/>
      <c r="AO963" s="245"/>
      <c r="AP963" s="245"/>
      <c r="AQ963" s="245"/>
      <c r="AR963" s="245"/>
      <c r="AS963" s="245"/>
      <c r="AT963" s="245"/>
    </row>
    <row r="964" ht="12.75" customHeight="1">
      <c r="A964" s="245"/>
      <c r="B964" s="245"/>
      <c r="C964" s="245"/>
      <c r="D964" s="245"/>
      <c r="E964" s="245"/>
      <c r="F964" s="245"/>
      <c r="G964" s="245"/>
      <c r="H964" s="245"/>
      <c r="I964" s="245"/>
      <c r="J964" s="245"/>
      <c r="K964" s="245"/>
      <c r="L964" s="245"/>
      <c r="M964" s="245"/>
      <c r="N964" s="245"/>
      <c r="O964" s="245"/>
      <c r="P964" s="245"/>
      <c r="Q964" s="245"/>
      <c r="R964" s="245"/>
      <c r="S964" s="245"/>
      <c r="T964" s="245"/>
      <c r="U964" s="245"/>
      <c r="V964" s="245"/>
      <c r="W964" s="245"/>
      <c r="X964" s="245"/>
      <c r="Y964" s="245"/>
      <c r="Z964" s="245"/>
      <c r="AA964" s="245"/>
      <c r="AB964" s="245"/>
      <c r="AC964" s="245"/>
      <c r="AD964" s="245"/>
      <c r="AE964" s="245"/>
      <c r="AF964" s="245"/>
      <c r="AG964" s="245"/>
      <c r="AH964" s="245"/>
      <c r="AI964" s="245"/>
      <c r="AJ964" s="245"/>
      <c r="AK964" s="245"/>
      <c r="AL964" s="245"/>
      <c r="AM964" s="245"/>
      <c r="AN964" s="245"/>
      <c r="AO964" s="245"/>
      <c r="AP964" s="245"/>
      <c r="AQ964" s="245"/>
      <c r="AR964" s="245"/>
      <c r="AS964" s="245"/>
      <c r="AT964" s="245"/>
    </row>
    <row r="965" ht="12.75" customHeight="1">
      <c r="A965" s="245"/>
      <c r="B965" s="245"/>
      <c r="C965" s="245"/>
      <c r="D965" s="245"/>
      <c r="E965" s="245"/>
      <c r="F965" s="245"/>
      <c r="G965" s="245"/>
      <c r="H965" s="245"/>
      <c r="I965" s="245"/>
      <c r="J965" s="245"/>
      <c r="K965" s="245"/>
      <c r="L965" s="245"/>
      <c r="M965" s="245"/>
      <c r="N965" s="245"/>
      <c r="O965" s="245"/>
      <c r="P965" s="245"/>
      <c r="Q965" s="245"/>
      <c r="R965" s="245"/>
      <c r="S965" s="245"/>
      <c r="T965" s="245"/>
      <c r="U965" s="245"/>
      <c r="V965" s="245"/>
      <c r="W965" s="245"/>
      <c r="X965" s="245"/>
      <c r="Y965" s="245"/>
      <c r="Z965" s="245"/>
      <c r="AA965" s="245"/>
      <c r="AB965" s="245"/>
      <c r="AC965" s="245"/>
      <c r="AD965" s="245"/>
      <c r="AE965" s="245"/>
      <c r="AF965" s="245"/>
      <c r="AG965" s="245"/>
      <c r="AH965" s="245"/>
      <c r="AI965" s="245"/>
      <c r="AJ965" s="245"/>
      <c r="AK965" s="245"/>
      <c r="AL965" s="245"/>
      <c r="AM965" s="245"/>
      <c r="AN965" s="245"/>
      <c r="AO965" s="245"/>
      <c r="AP965" s="245"/>
      <c r="AQ965" s="245"/>
      <c r="AR965" s="245"/>
      <c r="AS965" s="245"/>
      <c r="AT965" s="245"/>
    </row>
    <row r="966" ht="12.75" customHeight="1">
      <c r="A966" s="245"/>
      <c r="B966" s="245"/>
      <c r="C966" s="245"/>
      <c r="D966" s="245"/>
      <c r="E966" s="245"/>
      <c r="F966" s="245"/>
      <c r="G966" s="245"/>
      <c r="H966" s="245"/>
      <c r="I966" s="245"/>
      <c r="J966" s="245"/>
      <c r="K966" s="245"/>
      <c r="L966" s="245"/>
      <c r="M966" s="245"/>
      <c r="N966" s="245"/>
      <c r="O966" s="245"/>
      <c r="P966" s="245"/>
      <c r="Q966" s="245"/>
      <c r="R966" s="245"/>
      <c r="S966" s="245"/>
      <c r="T966" s="245"/>
      <c r="U966" s="245"/>
      <c r="V966" s="245"/>
      <c r="W966" s="245"/>
      <c r="X966" s="245"/>
      <c r="Y966" s="245"/>
      <c r="Z966" s="245"/>
      <c r="AA966" s="245"/>
      <c r="AB966" s="245"/>
      <c r="AC966" s="245"/>
      <c r="AD966" s="245"/>
      <c r="AE966" s="245"/>
      <c r="AF966" s="245"/>
      <c r="AG966" s="245"/>
      <c r="AH966" s="245"/>
      <c r="AI966" s="245"/>
      <c r="AJ966" s="245"/>
      <c r="AK966" s="245"/>
      <c r="AL966" s="245"/>
      <c r="AM966" s="245"/>
      <c r="AN966" s="245"/>
      <c r="AO966" s="245"/>
      <c r="AP966" s="245"/>
      <c r="AQ966" s="245"/>
      <c r="AR966" s="245"/>
      <c r="AS966" s="245"/>
      <c r="AT966" s="245"/>
    </row>
    <row r="967" ht="12.75" customHeight="1">
      <c r="A967" s="245"/>
      <c r="B967" s="245"/>
      <c r="C967" s="245"/>
      <c r="D967" s="245"/>
      <c r="E967" s="245"/>
      <c r="F967" s="245"/>
      <c r="G967" s="245"/>
      <c r="H967" s="245"/>
      <c r="I967" s="245"/>
      <c r="J967" s="245"/>
      <c r="K967" s="245"/>
      <c r="L967" s="245"/>
      <c r="M967" s="245"/>
      <c r="N967" s="245"/>
      <c r="O967" s="245"/>
      <c r="P967" s="245"/>
      <c r="Q967" s="245"/>
      <c r="R967" s="245"/>
      <c r="S967" s="245"/>
      <c r="T967" s="245"/>
      <c r="U967" s="245"/>
      <c r="V967" s="245"/>
      <c r="W967" s="245"/>
      <c r="X967" s="245"/>
      <c r="Y967" s="245"/>
      <c r="Z967" s="245"/>
      <c r="AA967" s="245"/>
      <c r="AB967" s="245"/>
      <c r="AC967" s="245"/>
      <c r="AD967" s="245"/>
      <c r="AE967" s="245"/>
      <c r="AF967" s="245"/>
      <c r="AG967" s="245"/>
      <c r="AH967" s="245"/>
      <c r="AI967" s="245"/>
      <c r="AJ967" s="245"/>
      <c r="AK967" s="245"/>
      <c r="AL967" s="245"/>
      <c r="AM967" s="245"/>
      <c r="AN967" s="245"/>
      <c r="AO967" s="245"/>
      <c r="AP967" s="245"/>
      <c r="AQ967" s="245"/>
      <c r="AR967" s="245"/>
      <c r="AS967" s="245"/>
      <c r="AT967" s="245"/>
    </row>
    <row r="968" ht="12.75" customHeight="1">
      <c r="A968" s="245"/>
      <c r="B968" s="245"/>
      <c r="C968" s="245"/>
      <c r="D968" s="245"/>
      <c r="E968" s="245"/>
      <c r="F968" s="245"/>
      <c r="G968" s="245"/>
      <c r="H968" s="245"/>
      <c r="I968" s="245"/>
      <c r="J968" s="245"/>
      <c r="K968" s="245"/>
      <c r="L968" s="245"/>
      <c r="M968" s="245"/>
      <c r="N968" s="245"/>
      <c r="O968" s="245"/>
      <c r="P968" s="245"/>
      <c r="Q968" s="245"/>
      <c r="R968" s="245"/>
      <c r="S968" s="245"/>
      <c r="T968" s="245"/>
      <c r="U968" s="245"/>
      <c r="V968" s="245"/>
      <c r="W968" s="245"/>
      <c r="X968" s="245"/>
      <c r="Y968" s="245"/>
      <c r="Z968" s="245"/>
      <c r="AA968" s="245"/>
      <c r="AB968" s="245"/>
      <c r="AC968" s="245"/>
      <c r="AD968" s="245"/>
      <c r="AE968" s="245"/>
      <c r="AF968" s="245"/>
      <c r="AG968" s="245"/>
      <c r="AH968" s="245"/>
      <c r="AI968" s="245"/>
      <c r="AJ968" s="245"/>
      <c r="AK968" s="245"/>
      <c r="AL968" s="245"/>
      <c r="AM968" s="245"/>
      <c r="AN968" s="245"/>
      <c r="AO968" s="245"/>
      <c r="AP968" s="245"/>
      <c r="AQ968" s="245"/>
      <c r="AR968" s="245"/>
      <c r="AS968" s="245"/>
      <c r="AT968" s="245"/>
    </row>
    <row r="969" ht="12.75" customHeight="1">
      <c r="A969" s="245"/>
      <c r="B969" s="245"/>
      <c r="C969" s="245"/>
      <c r="D969" s="245"/>
      <c r="E969" s="245"/>
      <c r="F969" s="245"/>
      <c r="G969" s="245"/>
      <c r="H969" s="245"/>
      <c r="I969" s="245"/>
      <c r="J969" s="245"/>
      <c r="K969" s="245"/>
      <c r="L969" s="245"/>
      <c r="M969" s="245"/>
      <c r="N969" s="245"/>
      <c r="O969" s="245"/>
      <c r="P969" s="245"/>
      <c r="Q969" s="245"/>
      <c r="R969" s="245"/>
      <c r="S969" s="245"/>
      <c r="T969" s="245"/>
      <c r="U969" s="245"/>
      <c r="V969" s="245"/>
      <c r="W969" s="245"/>
      <c r="X969" s="245"/>
      <c r="Y969" s="245"/>
      <c r="Z969" s="245"/>
      <c r="AA969" s="245"/>
      <c r="AB969" s="245"/>
      <c r="AC969" s="245"/>
      <c r="AD969" s="245"/>
      <c r="AE969" s="245"/>
      <c r="AF969" s="245"/>
      <c r="AG969" s="245"/>
      <c r="AH969" s="245"/>
      <c r="AI969" s="245"/>
      <c r="AJ969" s="245"/>
      <c r="AK969" s="245"/>
      <c r="AL969" s="245"/>
      <c r="AM969" s="245"/>
      <c r="AN969" s="245"/>
      <c r="AO969" s="245"/>
      <c r="AP969" s="245"/>
      <c r="AQ969" s="245"/>
      <c r="AR969" s="245"/>
      <c r="AS969" s="245"/>
      <c r="AT969" s="245"/>
    </row>
    <row r="970" ht="12.75" customHeight="1">
      <c r="A970" s="245"/>
      <c r="B970" s="245"/>
      <c r="C970" s="245"/>
      <c r="D970" s="245"/>
      <c r="E970" s="245"/>
      <c r="F970" s="245"/>
      <c r="G970" s="245"/>
      <c r="H970" s="245"/>
      <c r="I970" s="245"/>
      <c r="J970" s="245"/>
      <c r="K970" s="245"/>
      <c r="L970" s="245"/>
      <c r="M970" s="245"/>
      <c r="N970" s="245"/>
      <c r="O970" s="245"/>
      <c r="P970" s="245"/>
      <c r="Q970" s="245"/>
      <c r="R970" s="245"/>
      <c r="S970" s="245"/>
      <c r="T970" s="245"/>
      <c r="U970" s="245"/>
      <c r="V970" s="245"/>
      <c r="W970" s="245"/>
      <c r="X970" s="245"/>
      <c r="Y970" s="245"/>
      <c r="Z970" s="245"/>
      <c r="AA970" s="245"/>
      <c r="AB970" s="245"/>
      <c r="AC970" s="245"/>
      <c r="AD970" s="245"/>
      <c r="AE970" s="245"/>
      <c r="AF970" s="245"/>
      <c r="AG970" s="245"/>
      <c r="AH970" s="245"/>
      <c r="AI970" s="245"/>
      <c r="AJ970" s="245"/>
      <c r="AK970" s="245"/>
      <c r="AL970" s="245"/>
      <c r="AM970" s="245"/>
      <c r="AN970" s="245"/>
      <c r="AO970" s="245"/>
      <c r="AP970" s="245"/>
      <c r="AQ970" s="245"/>
      <c r="AR970" s="245"/>
      <c r="AS970" s="245"/>
      <c r="AT970" s="245"/>
    </row>
    <row r="971" ht="12.75" customHeight="1">
      <c r="A971" s="245"/>
      <c r="B971" s="245"/>
      <c r="C971" s="245"/>
      <c r="D971" s="245"/>
      <c r="E971" s="245"/>
      <c r="F971" s="245"/>
      <c r="G971" s="245"/>
      <c r="H971" s="245"/>
      <c r="I971" s="245"/>
      <c r="J971" s="245"/>
      <c r="K971" s="245"/>
      <c r="L971" s="245"/>
      <c r="M971" s="245"/>
      <c r="N971" s="245"/>
      <c r="O971" s="245"/>
      <c r="P971" s="245"/>
      <c r="Q971" s="245"/>
      <c r="R971" s="245"/>
      <c r="S971" s="245"/>
      <c r="T971" s="245"/>
      <c r="U971" s="245"/>
      <c r="V971" s="245"/>
      <c r="W971" s="245"/>
      <c r="X971" s="245"/>
      <c r="Y971" s="245"/>
      <c r="Z971" s="245"/>
      <c r="AA971" s="245"/>
      <c r="AB971" s="245"/>
      <c r="AC971" s="245"/>
      <c r="AD971" s="245"/>
      <c r="AE971" s="245"/>
      <c r="AF971" s="245"/>
      <c r="AG971" s="245"/>
      <c r="AH971" s="245"/>
      <c r="AI971" s="245"/>
      <c r="AJ971" s="245"/>
      <c r="AK971" s="245"/>
      <c r="AL971" s="245"/>
      <c r="AM971" s="245"/>
      <c r="AN971" s="245"/>
      <c r="AO971" s="245"/>
      <c r="AP971" s="245"/>
      <c r="AQ971" s="245"/>
      <c r="AR971" s="245"/>
      <c r="AS971" s="245"/>
      <c r="AT971" s="245"/>
    </row>
    <row r="972" ht="12.75" customHeight="1">
      <c r="A972" s="245"/>
      <c r="B972" s="245"/>
      <c r="C972" s="245"/>
      <c r="D972" s="245"/>
      <c r="E972" s="245"/>
      <c r="F972" s="245"/>
      <c r="G972" s="245"/>
      <c r="H972" s="245"/>
      <c r="I972" s="245"/>
      <c r="J972" s="245"/>
      <c r="K972" s="245"/>
      <c r="L972" s="245"/>
      <c r="M972" s="245"/>
      <c r="N972" s="245"/>
      <c r="O972" s="245"/>
      <c r="P972" s="245"/>
      <c r="Q972" s="245"/>
      <c r="R972" s="245"/>
      <c r="S972" s="245"/>
      <c r="T972" s="245"/>
      <c r="U972" s="245"/>
      <c r="V972" s="245"/>
      <c r="W972" s="245"/>
      <c r="X972" s="245"/>
      <c r="Y972" s="245"/>
      <c r="Z972" s="245"/>
      <c r="AA972" s="245"/>
      <c r="AB972" s="245"/>
      <c r="AC972" s="245"/>
      <c r="AD972" s="245"/>
      <c r="AE972" s="245"/>
      <c r="AF972" s="245"/>
      <c r="AG972" s="245"/>
      <c r="AH972" s="245"/>
      <c r="AI972" s="245"/>
      <c r="AJ972" s="245"/>
      <c r="AK972" s="245"/>
      <c r="AL972" s="245"/>
      <c r="AM972" s="245"/>
      <c r="AN972" s="245"/>
      <c r="AO972" s="245"/>
      <c r="AP972" s="245"/>
      <c r="AQ972" s="245"/>
      <c r="AR972" s="245"/>
      <c r="AS972" s="245"/>
      <c r="AT972" s="245"/>
    </row>
    <row r="973" ht="12.75" customHeight="1">
      <c r="A973" s="245"/>
      <c r="B973" s="245"/>
      <c r="C973" s="245"/>
      <c r="D973" s="245"/>
      <c r="E973" s="245"/>
      <c r="F973" s="245"/>
      <c r="G973" s="245"/>
      <c r="H973" s="245"/>
      <c r="I973" s="245"/>
      <c r="J973" s="245"/>
      <c r="K973" s="245"/>
      <c r="L973" s="245"/>
      <c r="M973" s="245"/>
      <c r="N973" s="245"/>
      <c r="O973" s="245"/>
      <c r="P973" s="245"/>
      <c r="Q973" s="245"/>
      <c r="R973" s="245"/>
      <c r="S973" s="245"/>
      <c r="T973" s="245"/>
      <c r="U973" s="245"/>
      <c r="V973" s="245"/>
      <c r="W973" s="245"/>
      <c r="X973" s="245"/>
      <c r="Y973" s="245"/>
      <c r="Z973" s="245"/>
      <c r="AA973" s="245"/>
      <c r="AB973" s="245"/>
      <c r="AC973" s="245"/>
      <c r="AD973" s="245"/>
      <c r="AE973" s="245"/>
      <c r="AF973" s="245"/>
      <c r="AG973" s="245"/>
      <c r="AH973" s="245"/>
      <c r="AI973" s="245"/>
      <c r="AJ973" s="245"/>
      <c r="AK973" s="245"/>
      <c r="AL973" s="245"/>
      <c r="AM973" s="245"/>
      <c r="AN973" s="245"/>
      <c r="AO973" s="245"/>
      <c r="AP973" s="245"/>
      <c r="AQ973" s="245"/>
      <c r="AR973" s="245"/>
      <c r="AS973" s="245"/>
      <c r="AT973" s="245"/>
    </row>
    <row r="974" ht="12.75" customHeight="1">
      <c r="A974" s="245"/>
      <c r="B974" s="245"/>
      <c r="C974" s="245"/>
      <c r="D974" s="245"/>
      <c r="E974" s="245"/>
      <c r="F974" s="245"/>
      <c r="G974" s="245"/>
      <c r="H974" s="245"/>
      <c r="I974" s="245"/>
      <c r="J974" s="245"/>
      <c r="K974" s="245"/>
      <c r="L974" s="245"/>
      <c r="M974" s="245"/>
      <c r="N974" s="245"/>
      <c r="O974" s="245"/>
      <c r="P974" s="245"/>
      <c r="Q974" s="245"/>
      <c r="R974" s="245"/>
      <c r="S974" s="245"/>
      <c r="T974" s="245"/>
      <c r="U974" s="245"/>
      <c r="V974" s="245"/>
      <c r="W974" s="245"/>
      <c r="X974" s="245"/>
      <c r="Y974" s="245"/>
      <c r="Z974" s="245"/>
      <c r="AA974" s="245"/>
      <c r="AB974" s="245"/>
      <c r="AC974" s="245"/>
      <c r="AD974" s="245"/>
      <c r="AE974" s="245"/>
      <c r="AF974" s="245"/>
      <c r="AG974" s="245"/>
      <c r="AH974" s="245"/>
      <c r="AI974" s="245"/>
      <c r="AJ974" s="245"/>
      <c r="AK974" s="245"/>
      <c r="AL974" s="245"/>
      <c r="AM974" s="245"/>
      <c r="AN974" s="245"/>
      <c r="AO974" s="245"/>
      <c r="AP974" s="245"/>
      <c r="AQ974" s="245"/>
      <c r="AR974" s="245"/>
      <c r="AS974" s="245"/>
      <c r="AT974" s="245"/>
    </row>
    <row r="975" ht="12.75" customHeight="1">
      <c r="A975" s="245"/>
      <c r="B975" s="245"/>
      <c r="C975" s="245"/>
      <c r="D975" s="245"/>
      <c r="E975" s="245"/>
      <c r="F975" s="245"/>
      <c r="G975" s="245"/>
      <c r="H975" s="245"/>
      <c r="I975" s="245"/>
      <c r="J975" s="245"/>
      <c r="K975" s="245"/>
      <c r="L975" s="245"/>
      <c r="M975" s="245"/>
      <c r="N975" s="245"/>
      <c r="O975" s="245"/>
      <c r="P975" s="245"/>
      <c r="Q975" s="245"/>
      <c r="R975" s="245"/>
      <c r="S975" s="245"/>
      <c r="T975" s="245"/>
      <c r="U975" s="245"/>
      <c r="V975" s="245"/>
      <c r="W975" s="245"/>
      <c r="X975" s="245"/>
      <c r="Y975" s="245"/>
      <c r="Z975" s="245"/>
      <c r="AA975" s="245"/>
      <c r="AB975" s="245"/>
      <c r="AC975" s="245"/>
      <c r="AD975" s="245"/>
      <c r="AE975" s="245"/>
      <c r="AF975" s="245"/>
      <c r="AG975" s="245"/>
      <c r="AH975" s="245"/>
      <c r="AI975" s="245"/>
      <c r="AJ975" s="245"/>
      <c r="AK975" s="245"/>
      <c r="AL975" s="245"/>
      <c r="AM975" s="245"/>
      <c r="AN975" s="245"/>
      <c r="AO975" s="245"/>
      <c r="AP975" s="245"/>
      <c r="AQ975" s="245"/>
      <c r="AR975" s="245"/>
      <c r="AS975" s="245"/>
      <c r="AT975" s="245"/>
    </row>
    <row r="976" ht="12.75" customHeight="1">
      <c r="A976" s="245"/>
      <c r="B976" s="245"/>
      <c r="C976" s="245"/>
      <c r="D976" s="245"/>
      <c r="E976" s="245"/>
      <c r="F976" s="245"/>
      <c r="G976" s="245"/>
      <c r="H976" s="245"/>
      <c r="I976" s="245"/>
      <c r="J976" s="245"/>
      <c r="K976" s="245"/>
      <c r="L976" s="245"/>
      <c r="M976" s="245"/>
      <c r="N976" s="245"/>
      <c r="O976" s="245"/>
      <c r="P976" s="245"/>
      <c r="Q976" s="245"/>
      <c r="R976" s="245"/>
      <c r="S976" s="245"/>
      <c r="T976" s="245"/>
      <c r="U976" s="245"/>
      <c r="V976" s="245"/>
      <c r="W976" s="245"/>
      <c r="X976" s="245"/>
      <c r="Y976" s="245"/>
      <c r="Z976" s="245"/>
      <c r="AA976" s="245"/>
      <c r="AB976" s="245"/>
      <c r="AC976" s="245"/>
      <c r="AD976" s="245"/>
      <c r="AE976" s="245"/>
      <c r="AF976" s="245"/>
      <c r="AG976" s="245"/>
      <c r="AH976" s="245"/>
      <c r="AI976" s="245"/>
      <c r="AJ976" s="245"/>
      <c r="AK976" s="245"/>
      <c r="AL976" s="245"/>
      <c r="AM976" s="245"/>
      <c r="AN976" s="245"/>
      <c r="AO976" s="245"/>
      <c r="AP976" s="245"/>
      <c r="AQ976" s="245"/>
      <c r="AR976" s="245"/>
      <c r="AS976" s="245"/>
      <c r="AT976" s="245"/>
    </row>
    <row r="977" ht="12.75" customHeight="1">
      <c r="A977" s="245"/>
      <c r="B977" s="245"/>
      <c r="C977" s="245"/>
      <c r="D977" s="245"/>
      <c r="E977" s="245"/>
      <c r="F977" s="245"/>
      <c r="G977" s="245"/>
      <c r="H977" s="245"/>
      <c r="I977" s="245"/>
      <c r="J977" s="245"/>
      <c r="K977" s="245"/>
      <c r="L977" s="245"/>
      <c r="M977" s="245"/>
      <c r="N977" s="245"/>
      <c r="O977" s="245"/>
      <c r="P977" s="245"/>
      <c r="Q977" s="245"/>
      <c r="R977" s="245"/>
      <c r="S977" s="245"/>
      <c r="T977" s="245"/>
      <c r="U977" s="245"/>
      <c r="V977" s="245"/>
      <c r="W977" s="245"/>
      <c r="X977" s="245"/>
      <c r="Y977" s="245"/>
      <c r="Z977" s="245"/>
      <c r="AA977" s="245"/>
      <c r="AB977" s="245"/>
      <c r="AC977" s="245"/>
      <c r="AD977" s="245"/>
      <c r="AE977" s="245"/>
      <c r="AF977" s="245"/>
      <c r="AG977" s="245"/>
      <c r="AH977" s="245"/>
      <c r="AI977" s="245"/>
      <c r="AJ977" s="245"/>
      <c r="AK977" s="245"/>
      <c r="AL977" s="245"/>
      <c r="AM977" s="245"/>
      <c r="AN977" s="245"/>
      <c r="AO977" s="245"/>
      <c r="AP977" s="245"/>
      <c r="AQ977" s="245"/>
      <c r="AR977" s="245"/>
      <c r="AS977" s="245"/>
      <c r="AT977" s="245"/>
    </row>
    <row r="978" ht="12.75" customHeight="1">
      <c r="A978" s="245"/>
      <c r="B978" s="245"/>
      <c r="C978" s="245"/>
      <c r="D978" s="245"/>
      <c r="E978" s="245"/>
      <c r="F978" s="245"/>
      <c r="G978" s="245"/>
      <c r="H978" s="245"/>
      <c r="I978" s="245"/>
      <c r="J978" s="245"/>
      <c r="K978" s="245"/>
      <c r="L978" s="245"/>
      <c r="M978" s="245"/>
      <c r="N978" s="245"/>
      <c r="O978" s="245"/>
      <c r="P978" s="245"/>
      <c r="Q978" s="245"/>
      <c r="R978" s="245"/>
      <c r="S978" s="245"/>
      <c r="T978" s="245"/>
      <c r="U978" s="245"/>
      <c r="V978" s="245"/>
      <c r="W978" s="245"/>
      <c r="X978" s="245"/>
      <c r="Y978" s="245"/>
      <c r="Z978" s="245"/>
      <c r="AA978" s="245"/>
      <c r="AB978" s="245"/>
      <c r="AC978" s="245"/>
      <c r="AD978" s="245"/>
      <c r="AE978" s="245"/>
      <c r="AF978" s="245"/>
      <c r="AG978" s="245"/>
      <c r="AH978" s="245"/>
      <c r="AI978" s="245"/>
      <c r="AJ978" s="245"/>
      <c r="AK978" s="245"/>
      <c r="AL978" s="245"/>
      <c r="AM978" s="245"/>
      <c r="AN978" s="245"/>
      <c r="AO978" s="245"/>
      <c r="AP978" s="245"/>
      <c r="AQ978" s="245"/>
      <c r="AR978" s="245"/>
      <c r="AS978" s="245"/>
      <c r="AT978" s="245"/>
    </row>
    <row r="979" ht="12.75" customHeight="1">
      <c r="A979" s="245"/>
      <c r="B979" s="245"/>
      <c r="C979" s="245"/>
      <c r="D979" s="245"/>
      <c r="E979" s="245"/>
      <c r="F979" s="245"/>
      <c r="G979" s="245"/>
      <c r="H979" s="245"/>
      <c r="I979" s="245"/>
      <c r="J979" s="245"/>
      <c r="K979" s="245"/>
      <c r="L979" s="245"/>
      <c r="M979" s="245"/>
      <c r="N979" s="245"/>
      <c r="O979" s="245"/>
      <c r="P979" s="245"/>
      <c r="Q979" s="245"/>
      <c r="R979" s="245"/>
      <c r="S979" s="245"/>
      <c r="T979" s="245"/>
      <c r="U979" s="245"/>
      <c r="V979" s="245"/>
      <c r="W979" s="245"/>
      <c r="X979" s="245"/>
      <c r="Y979" s="245"/>
      <c r="Z979" s="245"/>
      <c r="AA979" s="245"/>
      <c r="AB979" s="245"/>
      <c r="AC979" s="245"/>
      <c r="AD979" s="245"/>
      <c r="AE979" s="245"/>
      <c r="AF979" s="245"/>
      <c r="AG979" s="245"/>
      <c r="AH979" s="245"/>
      <c r="AI979" s="245"/>
      <c r="AJ979" s="245"/>
      <c r="AK979" s="245"/>
      <c r="AL979" s="245"/>
      <c r="AM979" s="245"/>
      <c r="AN979" s="245"/>
      <c r="AO979" s="245"/>
      <c r="AP979" s="245"/>
      <c r="AQ979" s="245"/>
      <c r="AR979" s="245"/>
      <c r="AS979" s="245"/>
      <c r="AT979" s="245"/>
    </row>
    <row r="980" ht="12.75" customHeight="1">
      <c r="A980" s="245"/>
      <c r="B980" s="245"/>
      <c r="C980" s="245"/>
      <c r="D980" s="245"/>
      <c r="E980" s="245"/>
      <c r="F980" s="245"/>
      <c r="G980" s="245"/>
      <c r="H980" s="245"/>
      <c r="I980" s="245"/>
      <c r="J980" s="245"/>
      <c r="K980" s="245"/>
      <c r="L980" s="245"/>
      <c r="M980" s="245"/>
      <c r="N980" s="245"/>
      <c r="O980" s="245"/>
      <c r="P980" s="245"/>
      <c r="Q980" s="245"/>
      <c r="R980" s="245"/>
      <c r="S980" s="245"/>
      <c r="T980" s="245"/>
      <c r="U980" s="245"/>
      <c r="V980" s="245"/>
      <c r="W980" s="245"/>
      <c r="X980" s="245"/>
      <c r="Y980" s="245"/>
      <c r="Z980" s="245"/>
      <c r="AA980" s="245"/>
      <c r="AB980" s="245"/>
      <c r="AC980" s="245"/>
      <c r="AD980" s="245"/>
      <c r="AE980" s="245"/>
      <c r="AF980" s="245"/>
      <c r="AG980" s="245"/>
      <c r="AH980" s="245"/>
      <c r="AI980" s="245"/>
      <c r="AJ980" s="245"/>
      <c r="AK980" s="245"/>
      <c r="AL980" s="245"/>
      <c r="AM980" s="245"/>
      <c r="AN980" s="245"/>
      <c r="AO980" s="245"/>
      <c r="AP980" s="245"/>
      <c r="AQ980" s="245"/>
      <c r="AR980" s="245"/>
      <c r="AS980" s="245"/>
      <c r="AT980" s="245"/>
    </row>
    <row r="981" ht="12.75" customHeight="1">
      <c r="A981" s="245"/>
      <c r="B981" s="245"/>
      <c r="C981" s="245"/>
      <c r="D981" s="245"/>
      <c r="E981" s="245"/>
      <c r="F981" s="245"/>
      <c r="G981" s="245"/>
      <c r="H981" s="245"/>
      <c r="I981" s="245"/>
      <c r="J981" s="245"/>
      <c r="K981" s="245"/>
      <c r="L981" s="245"/>
      <c r="M981" s="245"/>
      <c r="N981" s="245"/>
      <c r="O981" s="245"/>
      <c r="P981" s="245"/>
      <c r="Q981" s="245"/>
      <c r="R981" s="245"/>
      <c r="S981" s="245"/>
      <c r="T981" s="245"/>
      <c r="U981" s="245"/>
      <c r="V981" s="245"/>
      <c r="W981" s="245"/>
      <c r="X981" s="245"/>
      <c r="Y981" s="245"/>
      <c r="Z981" s="245"/>
      <c r="AA981" s="245"/>
      <c r="AB981" s="245"/>
      <c r="AC981" s="245"/>
      <c r="AD981" s="245"/>
      <c r="AE981" s="245"/>
      <c r="AF981" s="245"/>
      <c r="AG981" s="245"/>
      <c r="AH981" s="245"/>
      <c r="AI981" s="245"/>
      <c r="AJ981" s="245"/>
      <c r="AK981" s="245"/>
      <c r="AL981" s="245"/>
      <c r="AM981" s="245"/>
      <c r="AN981" s="245"/>
      <c r="AO981" s="245"/>
      <c r="AP981" s="245"/>
      <c r="AQ981" s="245"/>
      <c r="AR981" s="245"/>
      <c r="AS981" s="245"/>
      <c r="AT981" s="245"/>
    </row>
    <row r="982" ht="12.75" customHeight="1">
      <c r="A982" s="245"/>
      <c r="B982" s="245"/>
      <c r="C982" s="245"/>
      <c r="D982" s="245"/>
      <c r="E982" s="245"/>
      <c r="F982" s="245"/>
      <c r="G982" s="245"/>
      <c r="H982" s="245"/>
      <c r="I982" s="245"/>
      <c r="J982" s="245"/>
      <c r="K982" s="245"/>
      <c r="L982" s="245"/>
      <c r="M982" s="245"/>
      <c r="N982" s="245"/>
      <c r="O982" s="245"/>
      <c r="P982" s="245"/>
      <c r="Q982" s="245"/>
      <c r="R982" s="245"/>
      <c r="S982" s="245"/>
      <c r="T982" s="245"/>
      <c r="U982" s="245"/>
      <c r="V982" s="245"/>
      <c r="W982" s="245"/>
      <c r="X982" s="245"/>
      <c r="Y982" s="245"/>
      <c r="Z982" s="245"/>
      <c r="AA982" s="245"/>
      <c r="AB982" s="245"/>
      <c r="AC982" s="245"/>
      <c r="AD982" s="245"/>
      <c r="AE982" s="245"/>
      <c r="AF982" s="245"/>
      <c r="AG982" s="245"/>
      <c r="AH982" s="245"/>
      <c r="AI982" s="245"/>
      <c r="AJ982" s="245"/>
      <c r="AK982" s="245"/>
      <c r="AL982" s="245"/>
      <c r="AM982" s="245"/>
      <c r="AN982" s="245"/>
      <c r="AO982" s="245"/>
      <c r="AP982" s="245"/>
      <c r="AQ982" s="245"/>
      <c r="AR982" s="245"/>
      <c r="AS982" s="245"/>
      <c r="AT982" s="245"/>
    </row>
    <row r="983" ht="12.75" customHeight="1">
      <c r="A983" s="245"/>
      <c r="B983" s="245"/>
      <c r="C983" s="245"/>
      <c r="D983" s="245"/>
      <c r="E983" s="245"/>
      <c r="F983" s="245"/>
      <c r="G983" s="245"/>
      <c r="H983" s="245"/>
      <c r="I983" s="245"/>
      <c r="J983" s="245"/>
      <c r="K983" s="245"/>
      <c r="L983" s="245"/>
      <c r="M983" s="245"/>
      <c r="N983" s="245"/>
      <c r="O983" s="245"/>
      <c r="P983" s="245"/>
      <c r="Q983" s="245"/>
      <c r="R983" s="245"/>
      <c r="S983" s="245"/>
      <c r="T983" s="245"/>
      <c r="U983" s="245"/>
      <c r="V983" s="245"/>
      <c r="W983" s="245"/>
      <c r="X983" s="245"/>
      <c r="Y983" s="245"/>
      <c r="Z983" s="245"/>
      <c r="AA983" s="245"/>
      <c r="AB983" s="245"/>
      <c r="AC983" s="245"/>
      <c r="AD983" s="245"/>
      <c r="AE983" s="245"/>
      <c r="AF983" s="245"/>
      <c r="AG983" s="245"/>
      <c r="AH983" s="245"/>
      <c r="AI983" s="245"/>
      <c r="AJ983" s="245"/>
      <c r="AK983" s="245"/>
      <c r="AL983" s="245"/>
      <c r="AM983" s="245"/>
      <c r="AN983" s="245"/>
      <c r="AO983" s="245"/>
      <c r="AP983" s="245"/>
      <c r="AQ983" s="245"/>
      <c r="AR983" s="245"/>
      <c r="AS983" s="245"/>
      <c r="AT983" s="245"/>
    </row>
    <row r="984" ht="12.75" customHeight="1">
      <c r="A984" s="245"/>
      <c r="B984" s="245"/>
      <c r="C984" s="245"/>
      <c r="D984" s="245"/>
      <c r="E984" s="245"/>
      <c r="F984" s="245"/>
      <c r="G984" s="245"/>
      <c r="H984" s="245"/>
      <c r="I984" s="245"/>
      <c r="J984" s="245"/>
      <c r="K984" s="245"/>
      <c r="L984" s="245"/>
      <c r="M984" s="245"/>
      <c r="N984" s="245"/>
      <c r="O984" s="245"/>
      <c r="P984" s="245"/>
      <c r="Q984" s="245"/>
      <c r="R984" s="245"/>
      <c r="S984" s="245"/>
      <c r="T984" s="245"/>
      <c r="U984" s="245"/>
      <c r="V984" s="245"/>
      <c r="W984" s="245"/>
      <c r="X984" s="245"/>
      <c r="Y984" s="245"/>
      <c r="Z984" s="245"/>
      <c r="AA984" s="245"/>
      <c r="AB984" s="245"/>
      <c r="AC984" s="245"/>
      <c r="AD984" s="245"/>
      <c r="AE984" s="245"/>
      <c r="AF984" s="245"/>
      <c r="AG984" s="245"/>
      <c r="AH984" s="245"/>
      <c r="AI984" s="245"/>
      <c r="AJ984" s="245"/>
      <c r="AK984" s="245"/>
      <c r="AL984" s="245"/>
      <c r="AM984" s="245"/>
      <c r="AN984" s="245"/>
      <c r="AO984" s="245"/>
      <c r="AP984" s="245"/>
      <c r="AQ984" s="245"/>
      <c r="AR984" s="245"/>
      <c r="AS984" s="245"/>
      <c r="AT984" s="245"/>
    </row>
    <row r="985" ht="12.75" customHeight="1">
      <c r="A985" s="245"/>
      <c r="B985" s="245"/>
      <c r="C985" s="245"/>
      <c r="D985" s="245"/>
      <c r="E985" s="245"/>
      <c r="F985" s="245"/>
      <c r="G985" s="245"/>
      <c r="H985" s="245"/>
      <c r="I985" s="245"/>
      <c r="J985" s="245"/>
      <c r="K985" s="245"/>
      <c r="L985" s="245"/>
      <c r="M985" s="245"/>
      <c r="N985" s="245"/>
      <c r="O985" s="245"/>
      <c r="P985" s="245"/>
      <c r="Q985" s="245"/>
      <c r="R985" s="245"/>
      <c r="S985" s="245"/>
      <c r="T985" s="245"/>
      <c r="U985" s="245"/>
      <c r="V985" s="245"/>
      <c r="W985" s="245"/>
      <c r="X985" s="245"/>
      <c r="Y985" s="245"/>
      <c r="Z985" s="245"/>
      <c r="AA985" s="245"/>
      <c r="AB985" s="245"/>
      <c r="AC985" s="245"/>
      <c r="AD985" s="245"/>
      <c r="AE985" s="245"/>
      <c r="AF985" s="245"/>
      <c r="AG985" s="245"/>
      <c r="AH985" s="245"/>
      <c r="AI985" s="245"/>
      <c r="AJ985" s="245"/>
      <c r="AK985" s="245"/>
      <c r="AL985" s="245"/>
      <c r="AM985" s="245"/>
      <c r="AN985" s="245"/>
      <c r="AO985" s="245"/>
      <c r="AP985" s="245"/>
      <c r="AQ985" s="245"/>
      <c r="AR985" s="245"/>
      <c r="AS985" s="245"/>
      <c r="AT985" s="245"/>
    </row>
    <row r="986" ht="12.75" customHeight="1">
      <c r="A986" s="245"/>
      <c r="B986" s="245"/>
      <c r="C986" s="245"/>
      <c r="D986" s="245"/>
      <c r="E986" s="245"/>
      <c r="F986" s="245"/>
      <c r="G986" s="245"/>
      <c r="H986" s="245"/>
      <c r="I986" s="245"/>
      <c r="J986" s="245"/>
      <c r="K986" s="245"/>
      <c r="L986" s="245"/>
      <c r="M986" s="245"/>
      <c r="N986" s="245"/>
      <c r="O986" s="245"/>
      <c r="P986" s="245"/>
      <c r="Q986" s="245"/>
      <c r="R986" s="245"/>
      <c r="S986" s="245"/>
      <c r="T986" s="245"/>
      <c r="U986" s="245"/>
      <c r="V986" s="245"/>
      <c r="W986" s="245"/>
      <c r="X986" s="245"/>
      <c r="Y986" s="245"/>
      <c r="Z986" s="245"/>
      <c r="AA986" s="245"/>
      <c r="AB986" s="245"/>
      <c r="AC986" s="245"/>
      <c r="AD986" s="245"/>
      <c r="AE986" s="245"/>
      <c r="AF986" s="245"/>
      <c r="AG986" s="245"/>
      <c r="AH986" s="245"/>
      <c r="AI986" s="245"/>
      <c r="AJ986" s="245"/>
      <c r="AK986" s="245"/>
      <c r="AL986" s="245"/>
      <c r="AM986" s="245"/>
      <c r="AN986" s="245"/>
      <c r="AO986" s="245"/>
      <c r="AP986" s="245"/>
      <c r="AQ986" s="245"/>
      <c r="AR986" s="245"/>
      <c r="AS986" s="245"/>
      <c r="AT986" s="245"/>
    </row>
    <row r="987" ht="12.75" customHeight="1">
      <c r="A987" s="245"/>
      <c r="B987" s="245"/>
      <c r="C987" s="245"/>
      <c r="D987" s="245"/>
      <c r="E987" s="245"/>
      <c r="F987" s="245"/>
      <c r="G987" s="245"/>
      <c r="H987" s="245"/>
      <c r="I987" s="245"/>
      <c r="J987" s="245"/>
      <c r="K987" s="245"/>
      <c r="L987" s="245"/>
      <c r="M987" s="245"/>
      <c r="N987" s="245"/>
      <c r="O987" s="245"/>
      <c r="P987" s="245"/>
      <c r="Q987" s="245"/>
      <c r="R987" s="245"/>
      <c r="S987" s="245"/>
      <c r="T987" s="245"/>
      <c r="U987" s="245"/>
      <c r="V987" s="245"/>
      <c r="W987" s="245"/>
      <c r="X987" s="245"/>
      <c r="Y987" s="245"/>
      <c r="Z987" s="245"/>
      <c r="AA987" s="245"/>
      <c r="AB987" s="245"/>
      <c r="AC987" s="245"/>
      <c r="AD987" s="245"/>
      <c r="AE987" s="245"/>
      <c r="AF987" s="245"/>
      <c r="AG987" s="245"/>
      <c r="AH987" s="245"/>
      <c r="AI987" s="245"/>
      <c r="AJ987" s="245"/>
      <c r="AK987" s="245"/>
      <c r="AL987" s="245"/>
      <c r="AM987" s="245"/>
      <c r="AN987" s="245"/>
      <c r="AO987" s="245"/>
      <c r="AP987" s="245"/>
      <c r="AQ987" s="245"/>
      <c r="AR987" s="245"/>
      <c r="AS987" s="245"/>
      <c r="AT987" s="245"/>
    </row>
    <row r="988" ht="12.75" customHeight="1">
      <c r="A988" s="245"/>
      <c r="B988" s="245"/>
      <c r="C988" s="245"/>
      <c r="D988" s="245"/>
      <c r="E988" s="245"/>
      <c r="F988" s="245"/>
      <c r="G988" s="245"/>
      <c r="H988" s="245"/>
      <c r="I988" s="245"/>
      <c r="J988" s="245"/>
      <c r="K988" s="245"/>
      <c r="L988" s="245"/>
      <c r="M988" s="245"/>
      <c r="N988" s="245"/>
      <c r="O988" s="245"/>
      <c r="P988" s="245"/>
      <c r="Q988" s="245"/>
      <c r="R988" s="245"/>
      <c r="S988" s="245"/>
      <c r="T988" s="245"/>
      <c r="U988" s="245"/>
      <c r="V988" s="245"/>
      <c r="W988" s="245"/>
      <c r="X988" s="245"/>
      <c r="Y988" s="245"/>
      <c r="Z988" s="245"/>
      <c r="AA988" s="245"/>
      <c r="AB988" s="245"/>
      <c r="AC988" s="245"/>
      <c r="AD988" s="245"/>
      <c r="AE988" s="245"/>
      <c r="AF988" s="245"/>
      <c r="AG988" s="245"/>
      <c r="AH988" s="245"/>
      <c r="AI988" s="245"/>
      <c r="AJ988" s="245"/>
      <c r="AK988" s="245"/>
      <c r="AL988" s="245"/>
      <c r="AM988" s="245"/>
      <c r="AN988" s="245"/>
      <c r="AO988" s="245"/>
      <c r="AP988" s="245"/>
      <c r="AQ988" s="245"/>
      <c r="AR988" s="245"/>
      <c r="AS988" s="245"/>
      <c r="AT988" s="245"/>
    </row>
    <row r="989" ht="12.75" customHeight="1">
      <c r="A989" s="245"/>
      <c r="B989" s="245"/>
      <c r="C989" s="245"/>
      <c r="D989" s="245"/>
      <c r="E989" s="245"/>
      <c r="F989" s="245"/>
      <c r="G989" s="245"/>
      <c r="H989" s="245"/>
      <c r="I989" s="245"/>
      <c r="J989" s="245"/>
      <c r="K989" s="245"/>
      <c r="L989" s="245"/>
      <c r="M989" s="245"/>
      <c r="N989" s="245"/>
      <c r="O989" s="245"/>
      <c r="P989" s="245"/>
      <c r="Q989" s="245"/>
      <c r="R989" s="245"/>
      <c r="S989" s="245"/>
      <c r="T989" s="245"/>
      <c r="U989" s="245"/>
      <c r="V989" s="245"/>
      <c r="W989" s="245"/>
      <c r="X989" s="245"/>
      <c r="Y989" s="245"/>
      <c r="Z989" s="245"/>
      <c r="AA989" s="245"/>
      <c r="AB989" s="245"/>
      <c r="AC989" s="245"/>
      <c r="AD989" s="245"/>
      <c r="AE989" s="245"/>
      <c r="AF989" s="245"/>
      <c r="AG989" s="245"/>
      <c r="AH989" s="245"/>
      <c r="AI989" s="245"/>
      <c r="AJ989" s="245"/>
      <c r="AK989" s="245"/>
      <c r="AL989" s="245"/>
      <c r="AM989" s="245"/>
      <c r="AN989" s="245"/>
      <c r="AO989" s="245"/>
      <c r="AP989" s="245"/>
      <c r="AQ989" s="245"/>
      <c r="AR989" s="245"/>
      <c r="AS989" s="245"/>
      <c r="AT989" s="245"/>
    </row>
    <row r="990" ht="12.75" customHeight="1">
      <c r="A990" s="245"/>
      <c r="B990" s="245"/>
      <c r="C990" s="245"/>
      <c r="D990" s="245"/>
      <c r="E990" s="245"/>
      <c r="F990" s="245"/>
      <c r="G990" s="245"/>
      <c r="H990" s="245"/>
      <c r="I990" s="245"/>
      <c r="J990" s="245"/>
      <c r="K990" s="245"/>
      <c r="L990" s="245"/>
      <c r="M990" s="245"/>
      <c r="N990" s="245"/>
      <c r="O990" s="245"/>
      <c r="P990" s="245"/>
      <c r="Q990" s="245"/>
      <c r="R990" s="245"/>
      <c r="S990" s="245"/>
      <c r="T990" s="245"/>
      <c r="U990" s="245"/>
      <c r="V990" s="245"/>
      <c r="W990" s="245"/>
      <c r="X990" s="245"/>
      <c r="Y990" s="245"/>
      <c r="Z990" s="245"/>
      <c r="AA990" s="245"/>
      <c r="AB990" s="245"/>
      <c r="AC990" s="245"/>
      <c r="AD990" s="245"/>
      <c r="AE990" s="245"/>
      <c r="AF990" s="245"/>
      <c r="AG990" s="245"/>
      <c r="AH990" s="245"/>
      <c r="AI990" s="245"/>
      <c r="AJ990" s="245"/>
      <c r="AK990" s="245"/>
      <c r="AL990" s="245"/>
      <c r="AM990" s="245"/>
      <c r="AN990" s="245"/>
      <c r="AO990" s="245"/>
      <c r="AP990" s="245"/>
      <c r="AQ990" s="245"/>
      <c r="AR990" s="245"/>
      <c r="AS990" s="245"/>
      <c r="AT990" s="245"/>
    </row>
    <row r="991" ht="12.75" customHeight="1">
      <c r="A991" s="245"/>
      <c r="B991" s="245"/>
      <c r="C991" s="245"/>
      <c r="D991" s="245"/>
      <c r="E991" s="245"/>
      <c r="F991" s="245"/>
      <c r="G991" s="245"/>
      <c r="H991" s="245"/>
      <c r="I991" s="245"/>
      <c r="J991" s="245"/>
      <c r="K991" s="245"/>
      <c r="L991" s="245"/>
      <c r="M991" s="245"/>
      <c r="N991" s="245"/>
      <c r="O991" s="245"/>
      <c r="P991" s="245"/>
      <c r="Q991" s="245"/>
      <c r="R991" s="245"/>
      <c r="S991" s="245"/>
      <c r="T991" s="245"/>
      <c r="U991" s="245"/>
      <c r="V991" s="245"/>
      <c r="W991" s="245"/>
      <c r="X991" s="245"/>
      <c r="Y991" s="245"/>
      <c r="Z991" s="245"/>
      <c r="AA991" s="245"/>
      <c r="AB991" s="245"/>
      <c r="AC991" s="245"/>
      <c r="AD991" s="245"/>
      <c r="AE991" s="245"/>
      <c r="AF991" s="245"/>
      <c r="AG991" s="245"/>
      <c r="AH991" s="245"/>
      <c r="AI991" s="245"/>
      <c r="AJ991" s="245"/>
      <c r="AK991" s="245"/>
      <c r="AL991" s="245"/>
      <c r="AM991" s="245"/>
      <c r="AN991" s="245"/>
      <c r="AO991" s="245"/>
      <c r="AP991" s="245"/>
      <c r="AQ991" s="245"/>
      <c r="AR991" s="245"/>
      <c r="AS991" s="245"/>
      <c r="AT991" s="245"/>
    </row>
    <row r="992" ht="12.75" customHeight="1">
      <c r="A992" s="245"/>
      <c r="B992" s="245"/>
      <c r="C992" s="245"/>
      <c r="D992" s="245"/>
      <c r="E992" s="245"/>
      <c r="F992" s="245"/>
      <c r="G992" s="245"/>
      <c r="H992" s="245"/>
      <c r="I992" s="245"/>
      <c r="J992" s="245"/>
      <c r="K992" s="245"/>
      <c r="L992" s="245"/>
      <c r="M992" s="245"/>
      <c r="N992" s="245"/>
      <c r="O992" s="245"/>
      <c r="P992" s="245"/>
      <c r="Q992" s="245"/>
      <c r="R992" s="245"/>
      <c r="S992" s="245"/>
      <c r="T992" s="245"/>
      <c r="U992" s="245"/>
      <c r="V992" s="245"/>
      <c r="W992" s="245"/>
      <c r="X992" s="245"/>
      <c r="Y992" s="245"/>
      <c r="Z992" s="245"/>
      <c r="AA992" s="245"/>
      <c r="AB992" s="245"/>
      <c r="AC992" s="245"/>
      <c r="AD992" s="245"/>
      <c r="AE992" s="245"/>
      <c r="AF992" s="245"/>
      <c r="AG992" s="245"/>
      <c r="AH992" s="245"/>
      <c r="AI992" s="245"/>
      <c r="AJ992" s="245"/>
      <c r="AK992" s="245"/>
      <c r="AL992" s="245"/>
      <c r="AM992" s="245"/>
      <c r="AN992" s="245"/>
      <c r="AO992" s="245"/>
      <c r="AP992" s="245"/>
      <c r="AQ992" s="245"/>
      <c r="AR992" s="245"/>
      <c r="AS992" s="245"/>
      <c r="AT992" s="245"/>
    </row>
    <row r="993" ht="12.75" customHeight="1">
      <c r="A993" s="245"/>
      <c r="B993" s="245"/>
      <c r="C993" s="245"/>
      <c r="D993" s="245"/>
      <c r="E993" s="245"/>
      <c r="F993" s="245"/>
      <c r="G993" s="245"/>
      <c r="H993" s="245"/>
      <c r="I993" s="245"/>
      <c r="J993" s="245"/>
      <c r="K993" s="245"/>
      <c r="L993" s="245"/>
      <c r="M993" s="245"/>
      <c r="N993" s="245"/>
      <c r="O993" s="245"/>
      <c r="P993" s="245"/>
      <c r="Q993" s="245"/>
      <c r="R993" s="245"/>
      <c r="S993" s="245"/>
      <c r="T993" s="245"/>
      <c r="U993" s="245"/>
      <c r="V993" s="245"/>
      <c r="W993" s="245"/>
      <c r="X993" s="245"/>
      <c r="Y993" s="245"/>
      <c r="Z993" s="245"/>
      <c r="AA993" s="245"/>
      <c r="AB993" s="245"/>
      <c r="AC993" s="245"/>
      <c r="AD993" s="245"/>
      <c r="AE993" s="245"/>
      <c r="AF993" s="245"/>
      <c r="AG993" s="245"/>
      <c r="AH993" s="245"/>
      <c r="AI993" s="245"/>
      <c r="AJ993" s="245"/>
      <c r="AK993" s="245"/>
      <c r="AL993" s="245"/>
      <c r="AM993" s="245"/>
      <c r="AN993" s="245"/>
      <c r="AO993" s="245"/>
      <c r="AP993" s="245"/>
      <c r="AQ993" s="245"/>
      <c r="AR993" s="245"/>
      <c r="AS993" s="245"/>
      <c r="AT993" s="245"/>
    </row>
    <row r="994" ht="12.75" customHeight="1">
      <c r="A994" s="245"/>
      <c r="B994" s="245"/>
      <c r="C994" s="245"/>
      <c r="D994" s="245"/>
      <c r="E994" s="245"/>
      <c r="F994" s="245"/>
      <c r="G994" s="245"/>
      <c r="H994" s="245"/>
      <c r="I994" s="245"/>
      <c r="J994" s="245"/>
      <c r="K994" s="245"/>
      <c r="L994" s="245"/>
      <c r="M994" s="245"/>
      <c r="N994" s="245"/>
      <c r="O994" s="245"/>
      <c r="P994" s="245"/>
      <c r="Q994" s="245"/>
      <c r="R994" s="245"/>
      <c r="S994" s="245"/>
      <c r="T994" s="245"/>
      <c r="U994" s="245"/>
      <c r="V994" s="245"/>
      <c r="W994" s="245"/>
      <c r="X994" s="245"/>
      <c r="Y994" s="245"/>
      <c r="Z994" s="245"/>
      <c r="AA994" s="245"/>
      <c r="AB994" s="245"/>
      <c r="AC994" s="245"/>
      <c r="AD994" s="245"/>
      <c r="AE994" s="245"/>
      <c r="AF994" s="245"/>
      <c r="AG994" s="245"/>
      <c r="AH994" s="245"/>
      <c r="AI994" s="245"/>
      <c r="AJ994" s="245"/>
      <c r="AK994" s="245"/>
      <c r="AL994" s="245"/>
      <c r="AM994" s="245"/>
      <c r="AN994" s="245"/>
      <c r="AO994" s="245"/>
      <c r="AP994" s="245"/>
      <c r="AQ994" s="245"/>
      <c r="AR994" s="245"/>
      <c r="AS994" s="245"/>
      <c r="AT994" s="245"/>
    </row>
    <row r="995" ht="12.75" customHeight="1">
      <c r="A995" s="245"/>
      <c r="B995" s="245"/>
      <c r="C995" s="245"/>
      <c r="D995" s="245"/>
      <c r="E995" s="245"/>
      <c r="F995" s="245"/>
      <c r="G995" s="245"/>
      <c r="H995" s="245"/>
      <c r="I995" s="245"/>
      <c r="J995" s="245"/>
      <c r="K995" s="245"/>
      <c r="L995" s="245"/>
      <c r="M995" s="245"/>
      <c r="N995" s="245"/>
      <c r="O995" s="245"/>
      <c r="P995" s="245"/>
      <c r="Q995" s="245"/>
      <c r="R995" s="245"/>
      <c r="S995" s="245"/>
      <c r="T995" s="245"/>
      <c r="U995" s="245"/>
      <c r="V995" s="245"/>
      <c r="W995" s="245"/>
      <c r="X995" s="245"/>
      <c r="Y995" s="245"/>
      <c r="Z995" s="245"/>
      <c r="AA995" s="245"/>
      <c r="AB995" s="245"/>
      <c r="AC995" s="245"/>
      <c r="AD995" s="245"/>
      <c r="AE995" s="245"/>
      <c r="AF995" s="245"/>
      <c r="AG995" s="245"/>
      <c r="AH995" s="245"/>
      <c r="AI995" s="245"/>
      <c r="AJ995" s="245"/>
      <c r="AK995" s="245"/>
      <c r="AL995" s="245"/>
      <c r="AM995" s="245"/>
      <c r="AN995" s="245"/>
      <c r="AO995" s="245"/>
      <c r="AP995" s="245"/>
      <c r="AQ995" s="245"/>
      <c r="AR995" s="245"/>
      <c r="AS995" s="245"/>
      <c r="AT995" s="245"/>
    </row>
    <row r="996" ht="12.75" customHeight="1">
      <c r="A996" s="245"/>
      <c r="B996" s="245"/>
      <c r="C996" s="245"/>
      <c r="D996" s="245"/>
      <c r="E996" s="245"/>
      <c r="F996" s="245"/>
      <c r="G996" s="245"/>
      <c r="H996" s="245"/>
      <c r="I996" s="245"/>
      <c r="J996" s="245"/>
      <c r="K996" s="245"/>
      <c r="L996" s="245"/>
      <c r="M996" s="245"/>
      <c r="N996" s="245"/>
      <c r="O996" s="245"/>
      <c r="P996" s="245"/>
      <c r="Q996" s="245"/>
      <c r="R996" s="245"/>
      <c r="S996" s="245"/>
      <c r="T996" s="245"/>
      <c r="U996" s="245"/>
      <c r="V996" s="245"/>
      <c r="W996" s="245"/>
      <c r="X996" s="245"/>
      <c r="Y996" s="245"/>
      <c r="Z996" s="245"/>
      <c r="AA996" s="245"/>
      <c r="AB996" s="245"/>
      <c r="AC996" s="245"/>
      <c r="AD996" s="245"/>
      <c r="AE996" s="245"/>
      <c r="AF996" s="245"/>
      <c r="AG996" s="245"/>
      <c r="AH996" s="245"/>
      <c r="AI996" s="245"/>
      <c r="AJ996" s="245"/>
      <c r="AK996" s="245"/>
      <c r="AL996" s="245"/>
      <c r="AM996" s="245"/>
      <c r="AN996" s="245"/>
      <c r="AO996" s="245"/>
      <c r="AP996" s="245"/>
      <c r="AQ996" s="245"/>
      <c r="AR996" s="245"/>
      <c r="AS996" s="245"/>
      <c r="AT996" s="245"/>
    </row>
    <row r="997" ht="12.75" customHeight="1">
      <c r="A997" s="245"/>
      <c r="B997" s="245"/>
      <c r="C997" s="245"/>
      <c r="D997" s="245"/>
      <c r="E997" s="245"/>
      <c r="F997" s="245"/>
      <c r="G997" s="245"/>
      <c r="H997" s="245"/>
      <c r="I997" s="245"/>
      <c r="J997" s="245"/>
      <c r="K997" s="245"/>
      <c r="L997" s="245"/>
      <c r="M997" s="245"/>
      <c r="N997" s="245"/>
      <c r="O997" s="245"/>
      <c r="P997" s="245"/>
      <c r="Q997" s="245"/>
      <c r="R997" s="245"/>
      <c r="S997" s="245"/>
      <c r="T997" s="245"/>
      <c r="U997" s="245"/>
      <c r="V997" s="245"/>
      <c r="W997" s="245"/>
      <c r="X997" s="245"/>
      <c r="Y997" s="245"/>
      <c r="Z997" s="245"/>
      <c r="AA997" s="245"/>
      <c r="AB997" s="245"/>
      <c r="AC997" s="245"/>
      <c r="AD997" s="245"/>
      <c r="AE997" s="245"/>
      <c r="AF997" s="245"/>
      <c r="AG997" s="245"/>
      <c r="AH997" s="245"/>
      <c r="AI997" s="245"/>
      <c r="AJ997" s="245"/>
      <c r="AK997" s="245"/>
      <c r="AL997" s="245"/>
      <c r="AM997" s="245"/>
      <c r="AN997" s="245"/>
      <c r="AO997" s="245"/>
      <c r="AP997" s="245"/>
      <c r="AQ997" s="245"/>
      <c r="AR997" s="245"/>
      <c r="AS997" s="245"/>
      <c r="AT997" s="245"/>
    </row>
    <row r="998" ht="12.75" customHeight="1">
      <c r="A998" s="245"/>
      <c r="B998" s="245"/>
      <c r="C998" s="245"/>
      <c r="D998" s="245"/>
      <c r="E998" s="245"/>
      <c r="F998" s="245"/>
      <c r="G998" s="245"/>
      <c r="H998" s="245"/>
      <c r="I998" s="245"/>
      <c r="J998" s="245"/>
      <c r="K998" s="245"/>
      <c r="L998" s="245"/>
      <c r="M998" s="245"/>
      <c r="N998" s="245"/>
      <c r="O998" s="245"/>
      <c r="P998" s="245"/>
      <c r="Q998" s="245"/>
      <c r="R998" s="245"/>
      <c r="S998" s="245"/>
      <c r="T998" s="245"/>
      <c r="U998" s="245"/>
      <c r="V998" s="245"/>
      <c r="W998" s="245"/>
      <c r="X998" s="245"/>
      <c r="Y998" s="245"/>
      <c r="Z998" s="245"/>
      <c r="AA998" s="245"/>
      <c r="AB998" s="245"/>
      <c r="AC998" s="245"/>
      <c r="AD998" s="245"/>
      <c r="AE998" s="245"/>
      <c r="AF998" s="245"/>
      <c r="AG998" s="245"/>
      <c r="AH998" s="245"/>
      <c r="AI998" s="245"/>
      <c r="AJ998" s="245"/>
      <c r="AK998" s="245"/>
      <c r="AL998" s="245"/>
      <c r="AM998" s="245"/>
      <c r="AN998" s="245"/>
      <c r="AO998" s="245"/>
      <c r="AP998" s="245"/>
      <c r="AQ998" s="245"/>
      <c r="AR998" s="245"/>
      <c r="AS998" s="245"/>
      <c r="AT998" s="245"/>
    </row>
    <row r="999" ht="12.75" customHeight="1">
      <c r="A999" s="245"/>
      <c r="B999" s="245"/>
      <c r="C999" s="245"/>
      <c r="D999" s="245"/>
      <c r="E999" s="245"/>
      <c r="F999" s="245"/>
      <c r="G999" s="245"/>
      <c r="H999" s="245"/>
      <c r="I999" s="245"/>
      <c r="J999" s="245"/>
      <c r="K999" s="245"/>
      <c r="L999" s="245"/>
      <c r="M999" s="245"/>
      <c r="N999" s="245"/>
      <c r="O999" s="245"/>
      <c r="P999" s="245"/>
      <c r="Q999" s="245"/>
      <c r="R999" s="245"/>
      <c r="S999" s="245"/>
      <c r="T999" s="245"/>
      <c r="U999" s="245"/>
      <c r="V999" s="245"/>
      <c r="W999" s="245"/>
      <c r="X999" s="245"/>
      <c r="Y999" s="245"/>
      <c r="Z999" s="245"/>
      <c r="AA999" s="245"/>
      <c r="AB999" s="245"/>
      <c r="AC999" s="245"/>
      <c r="AD999" s="245"/>
      <c r="AE999" s="245"/>
      <c r="AF999" s="245"/>
      <c r="AG999" s="245"/>
      <c r="AH999" s="245"/>
      <c r="AI999" s="245"/>
      <c r="AJ999" s="245"/>
      <c r="AK999" s="245"/>
      <c r="AL999" s="245"/>
      <c r="AM999" s="245"/>
      <c r="AN999" s="245"/>
      <c r="AO999" s="245"/>
      <c r="AP999" s="245"/>
      <c r="AQ999" s="245"/>
      <c r="AR999" s="245"/>
      <c r="AS999" s="245"/>
      <c r="AT999" s="245"/>
    </row>
    <row r="1000" ht="12.75" customHeight="1">
      <c r="A1000" s="245"/>
      <c r="B1000" s="245"/>
      <c r="C1000" s="245"/>
      <c r="D1000" s="245"/>
      <c r="E1000" s="245"/>
      <c r="F1000" s="245"/>
      <c r="G1000" s="245"/>
      <c r="H1000" s="245"/>
      <c r="I1000" s="245"/>
      <c r="J1000" s="245"/>
      <c r="K1000" s="245"/>
      <c r="L1000" s="245"/>
      <c r="M1000" s="245"/>
      <c r="N1000" s="245"/>
      <c r="O1000" s="245"/>
      <c r="P1000" s="245"/>
      <c r="Q1000" s="245"/>
      <c r="R1000" s="245"/>
      <c r="S1000" s="245"/>
      <c r="T1000" s="245"/>
      <c r="U1000" s="245"/>
      <c r="V1000" s="245"/>
      <c r="W1000" s="245"/>
      <c r="X1000" s="245"/>
      <c r="Y1000" s="245"/>
      <c r="Z1000" s="245"/>
      <c r="AA1000" s="245"/>
      <c r="AB1000" s="245"/>
      <c r="AC1000" s="245"/>
      <c r="AD1000" s="245"/>
      <c r="AE1000" s="245"/>
      <c r="AF1000" s="245"/>
      <c r="AG1000" s="245"/>
      <c r="AH1000" s="245"/>
      <c r="AI1000" s="245"/>
      <c r="AJ1000" s="245"/>
      <c r="AK1000" s="245"/>
      <c r="AL1000" s="245"/>
      <c r="AM1000" s="245"/>
      <c r="AN1000" s="245"/>
      <c r="AO1000" s="245"/>
      <c r="AP1000" s="245"/>
      <c r="AQ1000" s="245"/>
      <c r="AR1000" s="245"/>
      <c r="AS1000" s="245"/>
      <c r="AT1000" s="245"/>
    </row>
  </sheetData>
  <conditionalFormatting sqref="AD3:AD59">
    <cfRule type="expression" dxfId="5" priority="1">
      <formula>COUNTIF($AD$3:$AD$59,AD3)&gt;1</formula>
    </cfRule>
  </conditionalFormatting>
  <printOptions horizontalCentered="1" verticalCentered="1"/>
  <pageMargins bottom="0.4724409448818898" footer="0.0" header="0.0" left="0.5905511811023623" right="0.7480314960629921" top="0.35433070866141736"/>
  <pageSetup paperSize="9" orientation="landscape"/>
  <headerFooter>
    <oddHeader/>
    <oddFooter/>
  </headerFooter>
  <rowBreaks count="2" manualBreakCount="2">
    <brk id="36" man="1"/>
    <brk id="60" man="1"/>
  </rowBreaks>
  <colBreaks count="1" manualBreakCount="1">
    <brk id="1" man="1"/>
  </col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7.63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4"/>
    <pageSetUpPr fitToPage="1"/>
  </sheetPr>
  <sheetViews>
    <sheetView showGridLines="0" workbookViewId="0"/>
  </sheetViews>
  <sheetFormatPr customHeight="1" defaultColWidth="12.63" defaultRowHeight="15.0"/>
  <cols>
    <col customWidth="1" min="1" max="2" width="3.13"/>
    <col customWidth="1" min="3" max="3" width="43.63"/>
    <col customWidth="1" min="4" max="5" width="16.13"/>
    <col customWidth="1" min="6" max="6" width="13.88"/>
    <col customWidth="1" min="7" max="7" width="0.63"/>
    <col customWidth="1" min="8" max="9" width="8.0"/>
    <col customWidth="1" min="10" max="10" width="13.5"/>
    <col customWidth="1" min="11" max="26" width="8.0"/>
  </cols>
  <sheetData>
    <row r="1">
      <c r="A1" s="127"/>
      <c r="B1" s="127"/>
      <c r="C1" s="127"/>
      <c r="D1" s="127"/>
      <c r="E1" s="127"/>
      <c r="F1" s="128"/>
      <c r="G1" s="127"/>
      <c r="H1" s="128"/>
      <c r="I1" s="128"/>
      <c r="J1" s="127"/>
      <c r="K1" s="128"/>
      <c r="L1" s="128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>
      <c r="A2" s="127"/>
      <c r="B2" s="127"/>
      <c r="C2" s="127"/>
      <c r="D2" s="127"/>
      <c r="E2" s="127"/>
      <c r="F2" s="128"/>
      <c r="G2" s="127"/>
      <c r="H2" s="128"/>
      <c r="I2" s="128"/>
      <c r="J2" s="127"/>
      <c r="K2" s="128"/>
      <c r="L2" s="128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>
      <c r="A3" s="127"/>
      <c r="B3" s="127"/>
      <c r="C3" s="127"/>
      <c r="D3" s="127"/>
      <c r="E3" s="127"/>
      <c r="F3" s="128"/>
      <c r="G3" s="127"/>
      <c r="H3" s="128"/>
      <c r="I3" s="128"/>
      <c r="J3" s="127"/>
      <c r="K3" s="128"/>
      <c r="L3" s="128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</row>
    <row r="4">
      <c r="A4" s="127"/>
      <c r="B4" s="127"/>
      <c r="C4" s="127"/>
      <c r="D4" s="127"/>
      <c r="E4" s="127"/>
      <c r="F4" s="128"/>
      <c r="G4" s="127"/>
      <c r="H4" s="128"/>
      <c r="I4" s="128"/>
      <c r="J4" s="127"/>
      <c r="K4" s="128"/>
      <c r="L4" s="128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</row>
    <row r="5">
      <c r="A5" s="127"/>
      <c r="B5" s="127"/>
      <c r="C5" s="127"/>
      <c r="D5" s="127"/>
      <c r="E5" s="127"/>
      <c r="F5" s="128"/>
      <c r="G5" s="127"/>
      <c r="H5" s="128"/>
      <c r="I5" s="128"/>
      <c r="J5" s="127"/>
      <c r="K5" s="128"/>
      <c r="L5" s="128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</row>
    <row r="6" ht="21.0" customHeight="1">
      <c r="A6" s="129"/>
      <c r="B6" s="129"/>
      <c r="C6" s="130" t="s">
        <v>35</v>
      </c>
      <c r="D6" s="131"/>
      <c r="E6" s="131"/>
      <c r="F6" s="132"/>
      <c r="G6" s="131"/>
      <c r="H6" s="132"/>
      <c r="I6" s="132"/>
      <c r="J6" s="131"/>
      <c r="K6" s="132"/>
      <c r="L6" s="132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ht="21.0" customHeight="1">
      <c r="A7" s="129"/>
      <c r="B7" s="129"/>
      <c r="C7" s="133" t="str">
        <f t="array" ref="C7">INDEX(GROUPS,CONTROLS!$I$1)</f>
        <v>Greater Lincolnshire &amp; Lincolnshire</v>
      </c>
      <c r="D7" s="134"/>
      <c r="E7" s="134"/>
      <c r="F7" s="132"/>
      <c r="G7" s="134"/>
      <c r="H7" s="132"/>
      <c r="I7" s="132"/>
      <c r="J7" s="134"/>
      <c r="K7" s="132"/>
      <c r="L7" s="132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ht="21.0" customHeight="1">
      <c r="A8" s="129"/>
      <c r="B8" s="129"/>
      <c r="C8" s="133" t="str">
        <f>"Comparing "&amp;MIN($D$12:$F$12)&amp;" and "&amp;MAX($D$12:$F$12)</f>
        <v>#NAME?</v>
      </c>
      <c r="D8" s="134"/>
      <c r="E8" s="134"/>
      <c r="F8" s="132"/>
      <c r="G8" s="134"/>
      <c r="H8" s="132"/>
      <c r="I8" s="132"/>
      <c r="J8" s="134"/>
      <c r="K8" s="132"/>
      <c r="L8" s="132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ht="21.0" customHeight="1">
      <c r="A9" s="135"/>
      <c r="B9" s="135"/>
      <c r="C9" s="136"/>
      <c r="D9" s="137"/>
      <c r="E9" s="137"/>
      <c r="F9" s="138"/>
      <c r="G9" s="137"/>
      <c r="H9" s="138"/>
      <c r="I9" s="138"/>
      <c r="J9" s="137"/>
      <c r="K9" s="138"/>
      <c r="L9" s="138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</row>
    <row r="10" ht="21.0" customHeight="1">
      <c r="A10" s="135"/>
      <c r="B10" s="139" t="str">
        <f>'COMPARATIVE HEADLINES'!$E$16&amp;" - "&amp;IFERROR(IF($E$11=1,"£000s",IF($E$11=1000,"£M","£Bn")),"")&amp;" - "&amp;'COMPARATIVE HEADLINES'!$P$7</f>
        <v>Economic Impact - £000s - All £'s Historic Prices</v>
      </c>
      <c r="C10" s="140"/>
      <c r="D10" s="140"/>
      <c r="E10" s="140"/>
      <c r="F10" s="141"/>
      <c r="G10" s="135"/>
      <c r="H10" s="139" t="str">
        <f>$C$7&amp;" - "&amp;$B$10</f>
        <v>Greater Lincolnshire &amp; Lincolnshire - Economic Impact - £000s - All £'s Historic Prices</v>
      </c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1"/>
      <c r="T10" s="135"/>
      <c r="U10" s="135"/>
      <c r="V10" s="135"/>
      <c r="W10" s="135"/>
      <c r="X10" s="135"/>
      <c r="Y10" s="135"/>
      <c r="Z10" s="135"/>
    </row>
    <row r="11">
      <c r="A11" s="135"/>
      <c r="B11" s="135"/>
      <c r="C11" s="135"/>
      <c r="D11" s="135"/>
      <c r="E11" s="142">
        <f>IF((SUMIFS('MONTHLY DATA'!$P:$P,'MONTHLY DATA'!$A:$A,FOCUSYEAR,'MONTHLY DATA'!$B:$B,$C13,'MONTHLY DATA'!$C:$C,"EI - Total Economic Impact")/1000000)&gt;1,1000000,IF((SUMIFS('MONTHLY DATA'!$P:$P,'MONTHLY DATA'!$A:$A,FOCUSYEAR,'MONTHLY DATA'!$B:$B,$C13,'MONTHLY DATA'!$C:$C,"EI - Total Economic Impact")/1000)&gt;1,1000,1))</f>
        <v>1</v>
      </c>
      <c r="F11" s="143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ht="31.5" customHeight="1">
      <c r="A12" s="144"/>
      <c r="B12" s="145" t="s">
        <v>36</v>
      </c>
      <c r="C12" s="146"/>
      <c r="D12" s="147">
        <f>CONTROLS!$K$15</f>
        <v>2018</v>
      </c>
      <c r="E12" s="148" t="str">
        <f>CONTROLS!$K$16</f>
        <v>#NAME?</v>
      </c>
      <c r="F12" s="149" t="s">
        <v>37</v>
      </c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>
      <c r="A13" s="144"/>
      <c r="B13" s="150"/>
      <c r="C13" s="150" t="str">
        <f t="array" ref="C13:C22">AREAS</f>
        <v>Greater Lincolnshire</v>
      </c>
      <c r="D13" s="151">
        <f t="array" ref="D13">SUMIFS('MONTHLY DATA'!$P:$P,'MONTHLY DATA'!$A:$A,COMPARISONYEAR,'MONTHLY DATA'!$B:$B,$C13,'MONTHLY DATA'!$C:$C,"EI - Total Economic Impact")/IF((SUMIFS('MONTHLY DATA'!$P:$P,'MONTHLY DATA'!$A:$A,COMPARISONYEAR,'MONTHLY DATA'!$B:$B,$C$13,'MONTHLY DATA'!$C:$C,"EI - Total Economic Impact")/1000000)&gt;1,1000000,IF((SUMIFS('MONTHLY DATA'!$P:$P,'MONTHLY DATA'!$A:$A,COMPARISONYEAR,'MONTHLY DATA'!$B:$B,C13,'MONTHLY DATA'!$C:$C,"EI - Total Economic Impact")/1000)&gt;1,1000,1))*IF(CONTROLS!$J$1=2,1,INDEX(INDEX.RATES,MATCH(COMPARISONYEAR,INDEX.YRS,0))/INDEX(INDEX.RATES,MATCH(FOCUSYEAR,INDEX.YRS,0)))</f>
        <v>2.386821448</v>
      </c>
      <c r="E13" s="151">
        <f>SUMIFS('MONTHLY DATA'!$P:$P,'MONTHLY DATA'!$A:$A,FOCUSYEAR,'MONTHLY DATA'!$B:$B,$C13,'MONTHLY DATA'!$C:$C,"EI - Total Economic Impact")/IF((SUMIFS('MONTHLY DATA'!$P:$P,'MONTHLY DATA'!$A:$A,FOCUSYEAR,'MONTHLY DATA'!$B:$B,$C$13,'MONTHLY DATA'!$C:$C,"EI - Total Economic Impact")/1000000)&gt;1,1000000,IF((SUMIFS('MONTHLY DATA'!$P:$P,'MONTHLY DATA'!$A:$A,FOCUSYEAR,'MONTHLY DATA'!$B:$B,D13,'MONTHLY DATA'!$C:$C,"EI - Total Economic Impact")/1000)&gt;1,1000,1))</f>
        <v>0</v>
      </c>
      <c r="F13" s="152">
        <f t="shared" ref="F13:F22" si="1">IFERROR(E13/$D13-1,"")</f>
        <v>-1</v>
      </c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4">
      <c r="A14" s="144"/>
      <c r="B14" s="153"/>
      <c r="C14" s="154" t="s">
        <v>38</v>
      </c>
      <c r="D14" s="155">
        <f t="array" ref="D14">SUMIFS('MONTHLY DATA'!$P:$P,'MONTHLY DATA'!$A:$A,COMPARISONYEAR,'MONTHLY DATA'!$B:$B,$C14,'MONTHLY DATA'!$C:$C,"EI - Total Economic Impact")/IF((SUMIFS('MONTHLY DATA'!$P:$P,'MONTHLY DATA'!$A:$A,COMPARISONYEAR,'MONTHLY DATA'!$B:$B,$C$13,'MONTHLY DATA'!$C:$C,"EI - Total Economic Impact")/1000000)&gt;1,1000000,IF((SUMIFS('MONTHLY DATA'!$P:$P,'MONTHLY DATA'!$A:$A,COMPARISONYEAR,'MONTHLY DATA'!$B:$B,C14,'MONTHLY DATA'!$C:$C,"EI - Total Economic Impact")/1000)&gt;1,1000,1))*IF(CONTROLS!$J$1=2,1,INDEX(INDEX.RATES,MATCH(COMPARISONYEAR,INDEX.YRS,0))/INDEX(INDEX.RATES,MATCH(FOCUSYEAR,INDEX.YRS,0)))</f>
        <v>1.578580437</v>
      </c>
      <c r="E14" s="155">
        <f>SUMIFS('MONTHLY DATA'!$P:$P,'MONTHLY DATA'!$A:$A,FOCUSYEAR,'MONTHLY DATA'!$B:$B,$C14,'MONTHLY DATA'!$C:$C,"EI - Total Economic Impact")/IF((SUMIFS('MONTHLY DATA'!$P:$P,'MONTHLY DATA'!$A:$A,FOCUSYEAR,'MONTHLY DATA'!$B:$B,$C$13,'MONTHLY DATA'!$C:$C,"EI - Total Economic Impact")/1000000)&gt;1,1000000,IF((SUMIFS('MONTHLY DATA'!$P:$P,'MONTHLY DATA'!$A:$A,FOCUSYEAR,'MONTHLY DATA'!$B:$B,D14,'MONTHLY DATA'!$C:$C,"EI - Total Economic Impact")/1000)&gt;1,1000,1))</f>
        <v>0</v>
      </c>
      <c r="F14" s="156">
        <f t="shared" si="1"/>
        <v>-1</v>
      </c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>
      <c r="A15" s="144"/>
      <c r="B15" s="153">
        <v>1.0</v>
      </c>
      <c r="C15" s="157" t="s">
        <v>39</v>
      </c>
      <c r="D15" s="158">
        <f t="array" ref="D15">SUMIFS('MONTHLY DATA'!$P:$P,'MONTHLY DATA'!$A:$A,COMPARISONYEAR,'MONTHLY DATA'!$B:$B,$C15,'MONTHLY DATA'!$C:$C,"EI - Total Economic Impact")/IF((SUMIFS('MONTHLY DATA'!$P:$P,'MONTHLY DATA'!$A:$A,COMPARISONYEAR,'MONTHLY DATA'!$B:$B,$C$13,'MONTHLY DATA'!$C:$C,"EI - Total Economic Impact")/1000000)&gt;1,1000000,IF((SUMIFS('MONTHLY DATA'!$P:$P,'MONTHLY DATA'!$A:$A,COMPARISONYEAR,'MONTHLY DATA'!$B:$B,C15,'MONTHLY DATA'!$C:$C,"EI - Total Economic Impact")/1000)&gt;1,1000,1))*IF(CONTROLS!$J$1=2,1,INDEX(INDEX.RATES,MATCH(COMPARISONYEAR,INDEX.YRS,0))/INDEX(INDEX.RATES,MATCH(FOCUSYEAR,INDEX.YRS,0)))</f>
        <v>0.08664208339</v>
      </c>
      <c r="E15" s="159">
        <f>SUMIFS('MONTHLY DATA'!$P:$P,'MONTHLY DATA'!$A:$A,FOCUSYEAR,'MONTHLY DATA'!$B:$B,$C15,'MONTHLY DATA'!$C:$C,"EI - Total Economic Impact")/IF((SUMIFS('MONTHLY DATA'!$P:$P,'MONTHLY DATA'!$A:$A,FOCUSYEAR,'MONTHLY DATA'!$B:$B,$C$13,'MONTHLY DATA'!$C:$C,"EI - Total Economic Impact")/1000000)&gt;1,1000000,IF((SUMIFS('MONTHLY DATA'!$P:$P,'MONTHLY DATA'!$A:$A,FOCUSYEAR,'MONTHLY DATA'!$B:$B,D15,'MONTHLY DATA'!$C:$C,"EI - Total Economic Impact")/1000)&gt;1,1000,1))</f>
        <v>0</v>
      </c>
      <c r="F15" s="156">
        <f t="shared" si="1"/>
        <v>-1</v>
      </c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</row>
    <row r="16">
      <c r="A16" s="144"/>
      <c r="B16" s="153">
        <v>2.0</v>
      </c>
      <c r="C16" s="157" t="s">
        <v>40</v>
      </c>
      <c r="D16" s="158">
        <f t="array" ref="D16">SUMIFS('MONTHLY DATA'!$P:$P,'MONTHLY DATA'!$A:$A,COMPARISONYEAR,'MONTHLY DATA'!$B:$B,$C16,'MONTHLY DATA'!$C:$C,"EI - Total Economic Impact")/IF((SUMIFS('MONTHLY DATA'!$P:$P,'MONTHLY DATA'!$A:$A,COMPARISONYEAR,'MONTHLY DATA'!$B:$B,$C$13,'MONTHLY DATA'!$C:$C,"EI - Total Economic Impact")/1000000)&gt;1,1000000,IF((SUMIFS('MONTHLY DATA'!$P:$P,'MONTHLY DATA'!$A:$A,COMPARISONYEAR,'MONTHLY DATA'!$B:$B,C16,'MONTHLY DATA'!$C:$C,"EI - Total Economic Impact")/1000)&gt;1,1000,1))*IF(CONTROLS!$J$1=2,1,INDEX(INDEX.RATES,MATCH(COMPARISONYEAR,INDEX.YRS,0))/INDEX(INDEX.RATES,MATCH(FOCUSYEAR,INDEX.YRS,0)))</f>
        <v>0.69947834</v>
      </c>
      <c r="E16" s="159">
        <f>SUMIFS('MONTHLY DATA'!$P:$P,'MONTHLY DATA'!$A:$A,FOCUSYEAR,'MONTHLY DATA'!$B:$B,$C16,'MONTHLY DATA'!$C:$C,"EI - Total Economic Impact")/IF((SUMIFS('MONTHLY DATA'!$P:$P,'MONTHLY DATA'!$A:$A,FOCUSYEAR,'MONTHLY DATA'!$B:$B,$C$13,'MONTHLY DATA'!$C:$C,"EI - Total Economic Impact")/1000000)&gt;1,1000000,IF((SUMIFS('MONTHLY DATA'!$P:$P,'MONTHLY DATA'!$A:$A,FOCUSYEAR,'MONTHLY DATA'!$B:$B,D16,'MONTHLY DATA'!$C:$C,"EI - Total Economic Impact")/1000)&gt;1,1000,1))</f>
        <v>0</v>
      </c>
      <c r="F16" s="156">
        <f t="shared" si="1"/>
        <v>-1</v>
      </c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>
      <c r="A17" s="144"/>
      <c r="B17" s="153">
        <v>3.0</v>
      </c>
      <c r="C17" s="157" t="s">
        <v>41</v>
      </c>
      <c r="D17" s="158">
        <f t="array" ref="D17">SUMIFS('MONTHLY DATA'!$P:$P,'MONTHLY DATA'!$A:$A,COMPARISONYEAR,'MONTHLY DATA'!$B:$B,$C17,'MONTHLY DATA'!$C:$C,"EI - Total Economic Impact")/IF((SUMIFS('MONTHLY DATA'!$P:$P,'MONTHLY DATA'!$A:$A,COMPARISONYEAR,'MONTHLY DATA'!$B:$B,$C$13,'MONTHLY DATA'!$C:$C,"EI - Total Economic Impact")/1000000)&gt;1,1000000,IF((SUMIFS('MONTHLY DATA'!$P:$P,'MONTHLY DATA'!$A:$A,COMPARISONYEAR,'MONTHLY DATA'!$B:$B,C17,'MONTHLY DATA'!$C:$C,"EI - Total Economic Impact")/1000)&gt;1,1000,1))*IF(CONTROLS!$J$1=2,1,INDEX(INDEX.RATES,MATCH(COMPARISONYEAR,INDEX.YRS,0))/INDEX(INDEX.RATES,MATCH(FOCUSYEAR,INDEX.YRS,0)))</f>
        <v>0.2161599996</v>
      </c>
      <c r="E17" s="159">
        <f>SUMIFS('MONTHLY DATA'!$P:$P,'MONTHLY DATA'!$A:$A,FOCUSYEAR,'MONTHLY DATA'!$B:$B,$C17,'MONTHLY DATA'!$C:$C,"EI - Total Economic Impact")/IF((SUMIFS('MONTHLY DATA'!$P:$P,'MONTHLY DATA'!$A:$A,FOCUSYEAR,'MONTHLY DATA'!$B:$B,$C$13,'MONTHLY DATA'!$C:$C,"EI - Total Economic Impact")/1000000)&gt;1,1000000,IF((SUMIFS('MONTHLY DATA'!$P:$P,'MONTHLY DATA'!$A:$A,FOCUSYEAR,'MONTHLY DATA'!$B:$B,D17,'MONTHLY DATA'!$C:$C,"EI - Total Economic Impact")/1000)&gt;1,1000,1))</f>
        <v>0</v>
      </c>
      <c r="F17" s="156">
        <f t="shared" si="1"/>
        <v>-1</v>
      </c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>
      <c r="A18" s="144"/>
      <c r="B18" s="153">
        <v>4.0</v>
      </c>
      <c r="C18" s="157" t="s">
        <v>42</v>
      </c>
      <c r="D18" s="158">
        <f t="array" ref="D18">SUMIFS('MONTHLY DATA'!$P:$P,'MONTHLY DATA'!$A:$A,COMPARISONYEAR,'MONTHLY DATA'!$B:$B,$C18,'MONTHLY DATA'!$C:$C,"EI - Total Economic Impact")/IF((SUMIFS('MONTHLY DATA'!$P:$P,'MONTHLY DATA'!$A:$A,COMPARISONYEAR,'MONTHLY DATA'!$B:$B,$C$13,'MONTHLY DATA'!$C:$C,"EI - Total Economic Impact")/1000000)&gt;1,1000000,IF((SUMIFS('MONTHLY DATA'!$P:$P,'MONTHLY DATA'!$A:$A,COMPARISONYEAR,'MONTHLY DATA'!$B:$B,C18,'MONTHLY DATA'!$C:$C,"EI - Total Economic Impact")/1000)&gt;1,1000,1))*IF(CONTROLS!$J$1=2,1,INDEX(INDEX.RATES,MATCH(COMPARISONYEAR,INDEX.YRS,0))/INDEX(INDEX.RATES,MATCH(FOCUSYEAR,INDEX.YRS,0)))</f>
        <v>0.622086915</v>
      </c>
      <c r="E18" s="159">
        <f>SUMIFS('MONTHLY DATA'!$P:$P,'MONTHLY DATA'!$A:$A,FOCUSYEAR,'MONTHLY DATA'!$B:$B,$C18,'MONTHLY DATA'!$C:$C,"EI - Total Economic Impact")/IF((SUMIFS('MONTHLY DATA'!$P:$P,'MONTHLY DATA'!$A:$A,FOCUSYEAR,'MONTHLY DATA'!$B:$B,$C$13,'MONTHLY DATA'!$C:$C,"EI - Total Economic Impact")/1000000)&gt;1,1000000,IF((SUMIFS('MONTHLY DATA'!$P:$P,'MONTHLY DATA'!$A:$A,FOCUSYEAR,'MONTHLY DATA'!$B:$B,D18,'MONTHLY DATA'!$C:$C,"EI - Total Economic Impact")/1000)&gt;1,1000,1))</f>
        <v>0</v>
      </c>
      <c r="F18" s="156">
        <f t="shared" si="1"/>
        <v>-1</v>
      </c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>
      <c r="A19" s="144"/>
      <c r="B19" s="153">
        <v>5.0</v>
      </c>
      <c r="C19" s="157" t="s">
        <v>43</v>
      </c>
      <c r="D19" s="158">
        <f t="array" ref="D19">SUMIFS('MONTHLY DATA'!$P:$P,'MONTHLY DATA'!$A:$A,COMPARISONYEAR,'MONTHLY DATA'!$B:$B,$C19,'MONTHLY DATA'!$C:$C,"EI - Total Economic Impact")/IF((SUMIFS('MONTHLY DATA'!$P:$P,'MONTHLY DATA'!$A:$A,COMPARISONYEAR,'MONTHLY DATA'!$B:$B,$C$13,'MONTHLY DATA'!$C:$C,"EI - Total Economic Impact")/1000000)&gt;1,1000000,IF((SUMIFS('MONTHLY DATA'!$P:$P,'MONTHLY DATA'!$A:$A,COMPARISONYEAR,'MONTHLY DATA'!$B:$B,C19,'MONTHLY DATA'!$C:$C,"EI - Total Economic Impact")/1000)&gt;1,1000,1))*IF(CONTROLS!$J$1=2,1,INDEX(INDEX.RATES,MATCH(COMPARISONYEAR,INDEX.YRS,0))/INDEX(INDEX.RATES,MATCH(FOCUSYEAR,INDEX.YRS,0)))</f>
        <v>0.1518841392</v>
      </c>
      <c r="E19" s="159">
        <f>SUMIFS('MONTHLY DATA'!$P:$P,'MONTHLY DATA'!$A:$A,FOCUSYEAR,'MONTHLY DATA'!$B:$B,$C19,'MONTHLY DATA'!$C:$C,"EI - Total Economic Impact")/IF((SUMIFS('MONTHLY DATA'!$P:$P,'MONTHLY DATA'!$A:$A,FOCUSYEAR,'MONTHLY DATA'!$B:$B,$C$13,'MONTHLY DATA'!$C:$C,"EI - Total Economic Impact")/1000000)&gt;1,1000000,IF((SUMIFS('MONTHLY DATA'!$P:$P,'MONTHLY DATA'!$A:$A,FOCUSYEAR,'MONTHLY DATA'!$B:$B,D19,'MONTHLY DATA'!$C:$C,"EI - Total Economic Impact")/1000)&gt;1,1000,1))</f>
        <v>0</v>
      </c>
      <c r="F19" s="156">
        <f t="shared" si="1"/>
        <v>-1</v>
      </c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>
      <c r="A20" s="144"/>
      <c r="B20" s="153">
        <v>6.0</v>
      </c>
      <c r="C20" s="157" t="s">
        <v>44</v>
      </c>
      <c r="D20" s="158">
        <f t="array" ref="D20">SUMIFS('MONTHLY DATA'!$P:$P,'MONTHLY DATA'!$A:$A,COMPARISONYEAR,'MONTHLY DATA'!$B:$B,$C20,'MONTHLY DATA'!$C:$C,"EI - Total Economic Impact")/IF((SUMIFS('MONTHLY DATA'!$P:$P,'MONTHLY DATA'!$A:$A,COMPARISONYEAR,'MONTHLY DATA'!$B:$B,$C$13,'MONTHLY DATA'!$C:$C,"EI - Total Economic Impact")/1000000)&gt;1,1000000,IF((SUMIFS('MONTHLY DATA'!$P:$P,'MONTHLY DATA'!$A:$A,COMPARISONYEAR,'MONTHLY DATA'!$B:$B,C20,'MONTHLY DATA'!$C:$C,"EI - Total Economic Impact")/1000)&gt;1,1000,1))*IF(CONTROLS!$J$1=2,1,INDEX(INDEX.RATES,MATCH(COMPARISONYEAR,INDEX.YRS,0))/INDEX(INDEX.RATES,MATCH(FOCUSYEAR,INDEX.YRS,0)))</f>
        <v>0.1861540966</v>
      </c>
      <c r="E20" s="159">
        <f>SUMIFS('MONTHLY DATA'!$P:$P,'MONTHLY DATA'!$A:$A,FOCUSYEAR,'MONTHLY DATA'!$B:$B,$C20,'MONTHLY DATA'!$C:$C,"EI - Total Economic Impact")/IF((SUMIFS('MONTHLY DATA'!$P:$P,'MONTHLY DATA'!$A:$A,FOCUSYEAR,'MONTHLY DATA'!$B:$B,$C$13,'MONTHLY DATA'!$C:$C,"EI - Total Economic Impact")/1000000)&gt;1,1000000,IF((SUMIFS('MONTHLY DATA'!$P:$P,'MONTHLY DATA'!$A:$A,FOCUSYEAR,'MONTHLY DATA'!$B:$B,D20,'MONTHLY DATA'!$C:$C,"EI - Total Economic Impact")/1000)&gt;1,1000,1))</f>
        <v>0</v>
      </c>
      <c r="F20" s="156">
        <f t="shared" si="1"/>
        <v>-1</v>
      </c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ht="15.75" customHeight="1">
      <c r="A21" s="144"/>
      <c r="B21" s="153">
        <v>7.0</v>
      </c>
      <c r="C21" s="157" t="s">
        <v>45</v>
      </c>
      <c r="D21" s="158">
        <f t="array" ref="D21">SUMIFS('MONTHLY DATA'!$P:$P,'MONTHLY DATA'!$A:$A,COMPARISONYEAR,'MONTHLY DATA'!$B:$B,$C21,'MONTHLY DATA'!$C:$C,"EI - Total Economic Impact")/IF((SUMIFS('MONTHLY DATA'!$P:$P,'MONTHLY DATA'!$A:$A,COMPARISONYEAR,'MONTHLY DATA'!$B:$B,$C$13,'MONTHLY DATA'!$C:$C,"EI - Total Economic Impact")/1000000)&gt;1,1000000,IF((SUMIFS('MONTHLY DATA'!$P:$P,'MONTHLY DATA'!$A:$A,COMPARISONYEAR,'MONTHLY DATA'!$B:$B,C21,'MONTHLY DATA'!$C:$C,"EI - Total Economic Impact")/1000)&gt;1,1000,1))*IF(CONTROLS!$J$1=2,1,INDEX(INDEX.RATES,MATCH(COMPARISONYEAR,INDEX.YRS,0))/INDEX(INDEX.RATES,MATCH(FOCUSYEAR,INDEX.YRS,0)))</f>
        <v>0.188742173</v>
      </c>
      <c r="E21" s="159">
        <f>SUMIFS('MONTHLY DATA'!$P:$P,'MONTHLY DATA'!$A:$A,FOCUSYEAR,'MONTHLY DATA'!$B:$B,$C21,'MONTHLY DATA'!$C:$C,"EI - Total Economic Impact")/IF((SUMIFS('MONTHLY DATA'!$P:$P,'MONTHLY DATA'!$A:$A,FOCUSYEAR,'MONTHLY DATA'!$B:$B,$C$13,'MONTHLY DATA'!$C:$C,"EI - Total Economic Impact")/1000000)&gt;1,1000000,IF((SUMIFS('MONTHLY DATA'!$P:$P,'MONTHLY DATA'!$A:$A,FOCUSYEAR,'MONTHLY DATA'!$B:$B,D21,'MONTHLY DATA'!$C:$C,"EI - Total Economic Impact")/1000)&gt;1,1000,1))</f>
        <v>0</v>
      </c>
      <c r="F21" s="156">
        <f t="shared" si="1"/>
        <v>-1</v>
      </c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 ht="15.75" customHeight="1">
      <c r="A22" s="144"/>
      <c r="B22" s="153">
        <v>8.0</v>
      </c>
      <c r="C22" s="157" t="s">
        <v>46</v>
      </c>
      <c r="D22" s="158">
        <f t="array" ref="D22">SUMIFS('MONTHLY DATA'!$P:$P,'MONTHLY DATA'!$A:$A,COMPARISONYEAR,'MONTHLY DATA'!$B:$B,$C22,'MONTHLY DATA'!$C:$C,"EI - Total Economic Impact")/IF((SUMIFS('MONTHLY DATA'!$P:$P,'MONTHLY DATA'!$A:$A,COMPARISONYEAR,'MONTHLY DATA'!$B:$B,$C$13,'MONTHLY DATA'!$C:$C,"EI - Total Economic Impact")/1000000)&gt;1,1000000,IF((SUMIFS('MONTHLY DATA'!$P:$P,'MONTHLY DATA'!$A:$A,COMPARISONYEAR,'MONTHLY DATA'!$B:$B,C22,'MONTHLY DATA'!$C:$C,"EI - Total Economic Impact")/1000)&gt;1,1000,1))*IF(CONTROLS!$J$1=2,1,INDEX(INDEX.RATES,MATCH(COMPARISONYEAR,INDEX.YRS,0))/INDEX(INDEX.RATES,MATCH(FOCUSYEAR,INDEX.YRS,0)))</f>
        <v>0.1332558667</v>
      </c>
      <c r="E22" s="159">
        <f>SUMIFS('MONTHLY DATA'!$P:$P,'MONTHLY DATA'!$A:$A,FOCUSYEAR,'MONTHLY DATA'!$B:$B,$C22,'MONTHLY DATA'!$C:$C,"EI - Total Economic Impact")/IF((SUMIFS('MONTHLY DATA'!$P:$P,'MONTHLY DATA'!$A:$A,FOCUSYEAR,'MONTHLY DATA'!$B:$B,$C$13,'MONTHLY DATA'!$C:$C,"EI - Total Economic Impact")/1000000)&gt;1,1000000,IF((SUMIFS('MONTHLY DATA'!$P:$P,'MONTHLY DATA'!$A:$A,FOCUSYEAR,'MONTHLY DATA'!$B:$B,D22,'MONTHLY DATA'!$C:$C,"EI - Total Economic Impact")/1000)&gt;1,1000,1))</f>
        <v>0</v>
      </c>
      <c r="F22" s="156">
        <f t="shared" si="1"/>
        <v>-1</v>
      </c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 ht="15.75" customHeight="1">
      <c r="A23" s="144"/>
      <c r="B23" s="144"/>
      <c r="C23" s="144"/>
      <c r="D23" s="160"/>
      <c r="E23" s="160"/>
      <c r="F23" s="161"/>
      <c r="G23" s="160"/>
      <c r="H23" s="161"/>
      <c r="I23" s="161"/>
      <c r="J23" s="160"/>
      <c r="K23" s="161"/>
      <c r="L23" s="161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ht="21.0" customHeight="1">
      <c r="A24" s="144"/>
      <c r="B24" s="139" t="str">
        <f>B10&amp;" - % of "&amp;$C$13&amp;" Total"</f>
        <v>Economic Impact - £000s - All £'s Historic Prices - % of Greater Lincolnshire Total</v>
      </c>
      <c r="C24" s="140"/>
      <c r="D24" s="140"/>
      <c r="E24" s="140"/>
      <c r="F24" s="141"/>
      <c r="G24" s="160"/>
      <c r="H24" s="161"/>
      <c r="I24" s="161"/>
      <c r="J24" s="160"/>
      <c r="K24" s="161"/>
      <c r="L24" s="161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</row>
    <row r="25" ht="15.75" customHeight="1">
      <c r="A25" s="144"/>
      <c r="B25" s="144"/>
      <c r="C25" s="144"/>
      <c r="D25" s="160"/>
      <c r="E25" s="160"/>
      <c r="F25" s="161"/>
      <c r="G25" s="160"/>
      <c r="H25" s="161"/>
      <c r="I25" s="161"/>
      <c r="J25" s="160"/>
      <c r="K25" s="161"/>
      <c r="L25" s="161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ht="15.75" hidden="1" customHeight="1">
      <c r="A26" s="144"/>
      <c r="B26" s="144"/>
      <c r="C26" s="144"/>
      <c r="D26" s="162"/>
      <c r="E26" s="162"/>
      <c r="F26" s="163"/>
      <c r="G26" s="162"/>
      <c r="H26" s="163"/>
      <c r="I26" s="163"/>
      <c r="J26" s="162"/>
      <c r="K26" s="163"/>
      <c r="L26" s="163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ht="21.75" hidden="1" customHeight="1">
      <c r="A27" s="144"/>
      <c r="B27" s="144"/>
      <c r="C27" s="164" t="str">
        <f t="array" ref="C27">INDEX(CONTROLS!$F$2:$F$10,MATCH(LEFT(INDEX(CONTROLS!$A:$A,MATCH(1,CONTROLS!$B:$B,0)),2)&amp;"*",CONTROLS!$E$2:$E$10,0))&amp;" - Share by Area"</f>
        <v>Economic Impact - £000's Historic Prices - Share by Area</v>
      </c>
      <c r="D27" s="140"/>
      <c r="E27" s="140"/>
      <c r="F27" s="140"/>
      <c r="G27" s="140"/>
      <c r="H27" s="140"/>
      <c r="I27" s="140"/>
      <c r="J27" s="140"/>
      <c r="K27" s="140"/>
      <c r="L27" s="141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</row>
    <row r="28" ht="15.75" hidden="1" customHeight="1">
      <c r="A28" s="144"/>
      <c r="B28" s="144"/>
      <c r="C28" s="144"/>
      <c r="D28" s="144"/>
      <c r="E28" s="144"/>
      <c r="F28" s="165"/>
      <c r="G28" s="144"/>
      <c r="H28" s="165"/>
      <c r="I28" s="165"/>
      <c r="J28" s="144"/>
      <c r="K28" s="165"/>
      <c r="L28" s="165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</row>
    <row r="29" ht="15.75" hidden="1" customHeight="1">
      <c r="A29" s="144"/>
      <c r="B29" s="144"/>
      <c r="C29" s="166" t="s">
        <v>36</v>
      </c>
      <c r="D29" s="167">
        <f t="shared" ref="D29:F29" si="2">D12</f>
        <v>2018</v>
      </c>
      <c r="E29" s="168" t="str">
        <f t="shared" si="2"/>
        <v>#NAME?</v>
      </c>
      <c r="F29" s="169" t="str">
        <f t="shared" si="2"/>
        <v>CHANGE</v>
      </c>
      <c r="G29" s="170" t="str">
        <f t="shared" ref="G29:L29" si="3">#REF!</f>
        <v>#REF!</v>
      </c>
      <c r="H29" s="171" t="str">
        <f t="shared" si="3"/>
        <v>#REF!</v>
      </c>
      <c r="I29" s="172" t="str">
        <f t="shared" si="3"/>
        <v>#REF!</v>
      </c>
      <c r="J29" s="170" t="str">
        <f t="shared" si="3"/>
        <v>#REF!</v>
      </c>
      <c r="K29" s="171" t="str">
        <f t="shared" si="3"/>
        <v>#REF!</v>
      </c>
      <c r="L29" s="171" t="str">
        <f t="shared" si="3"/>
        <v>#REF!</v>
      </c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ht="15.75" customHeight="1">
      <c r="A30" s="144"/>
      <c r="B30" s="150"/>
      <c r="C30" s="150" t="str">
        <f t="array" ref="C30:C39">AREAS</f>
        <v>Greater Lincolnshire</v>
      </c>
      <c r="D30" s="173">
        <f t="shared" ref="D30:E30" si="4">IF(D13&lt;&gt;0,D13/D$13,"")</f>
        <v>1</v>
      </c>
      <c r="E30" s="173" t="str">
        <f t="shared" si="4"/>
        <v/>
      </c>
      <c r="F30" s="174">
        <f t="shared" ref="F30:F39" si="6">IFERROR(E30/$D30-1,"")</f>
        <v>-1</v>
      </c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</row>
    <row r="31" ht="15.75" customHeight="1">
      <c r="A31" s="144"/>
      <c r="B31" s="153"/>
      <c r="C31" s="154" t="s">
        <v>38</v>
      </c>
      <c r="D31" s="175">
        <f t="shared" ref="D31:E31" si="5">IF(D14&lt;&gt;0,D14/D$13,"")</f>
        <v>0.6613734923</v>
      </c>
      <c r="E31" s="175" t="str">
        <f t="shared" si="5"/>
        <v/>
      </c>
      <c r="F31" s="176">
        <f t="shared" si="6"/>
        <v>-1</v>
      </c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</row>
    <row r="32" ht="15.75" customHeight="1">
      <c r="A32" s="144"/>
      <c r="B32" s="153">
        <v>1.0</v>
      </c>
      <c r="C32" s="157" t="s">
        <v>39</v>
      </c>
      <c r="D32" s="177">
        <f t="shared" ref="D32:E32" si="7">IF(D15&lt;&gt;0,D15/D$13,"")</f>
        <v>0.03630019474</v>
      </c>
      <c r="E32" s="178" t="str">
        <f t="shared" si="7"/>
        <v/>
      </c>
      <c r="F32" s="176">
        <f t="shared" si="6"/>
        <v>-1</v>
      </c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ht="15.75" customHeight="1">
      <c r="A33" s="144"/>
      <c r="B33" s="153">
        <v>2.0</v>
      </c>
      <c r="C33" s="157" t="s">
        <v>40</v>
      </c>
      <c r="D33" s="177">
        <f t="shared" ref="D33:E33" si="8">IF(D16&lt;&gt;0,D16/D$13,"")</f>
        <v>0.2930585111</v>
      </c>
      <c r="E33" s="178" t="str">
        <f t="shared" si="8"/>
        <v/>
      </c>
      <c r="F33" s="176">
        <f t="shared" si="6"/>
        <v>-1</v>
      </c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</row>
    <row r="34" ht="15.75" customHeight="1">
      <c r="A34" s="144"/>
      <c r="B34" s="153">
        <v>3.0</v>
      </c>
      <c r="C34" s="157" t="s">
        <v>41</v>
      </c>
      <c r="D34" s="177">
        <f t="shared" ref="D34:E34" si="9">IF(D17&lt;&gt;0,D17/D$13,"")</f>
        <v>0.09056395893</v>
      </c>
      <c r="E34" s="178" t="str">
        <f t="shared" si="9"/>
        <v/>
      </c>
      <c r="F34" s="176">
        <f t="shared" si="6"/>
        <v>-1</v>
      </c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</row>
    <row r="35" ht="15.75" customHeight="1">
      <c r="A35" s="144"/>
      <c r="B35" s="153">
        <v>4.0</v>
      </c>
      <c r="C35" s="157" t="s">
        <v>42</v>
      </c>
      <c r="D35" s="177">
        <f t="shared" ref="D35:E35" si="10">IF(D18&lt;&gt;0,D18/D$13,"")</f>
        <v>0.2606340392</v>
      </c>
      <c r="E35" s="178" t="str">
        <f t="shared" si="10"/>
        <v/>
      </c>
      <c r="F35" s="176">
        <f t="shared" si="6"/>
        <v>-1</v>
      </c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</row>
    <row r="36" ht="15.75" customHeight="1">
      <c r="A36" s="144"/>
      <c r="B36" s="153">
        <v>5.0</v>
      </c>
      <c r="C36" s="157" t="s">
        <v>43</v>
      </c>
      <c r="D36" s="177">
        <f t="shared" ref="D36:E36" si="11">IF(D19&lt;&gt;0,D19/D$13,"")</f>
        <v>0.06363447894</v>
      </c>
      <c r="E36" s="178" t="str">
        <f t="shared" si="11"/>
        <v/>
      </c>
      <c r="F36" s="176">
        <f t="shared" si="6"/>
        <v>-1</v>
      </c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</row>
    <row r="37" ht="15.75" customHeight="1">
      <c r="A37" s="144"/>
      <c r="B37" s="153">
        <v>6.0</v>
      </c>
      <c r="C37" s="157" t="s">
        <v>44</v>
      </c>
      <c r="D37" s="177">
        <f t="shared" ref="D37:E37" si="12">IF(D20&lt;&gt;0,D20/D$13,"")</f>
        <v>0.07799246848</v>
      </c>
      <c r="E37" s="178" t="str">
        <f t="shared" si="12"/>
        <v/>
      </c>
      <c r="F37" s="176">
        <f t="shared" si="6"/>
        <v>-1</v>
      </c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</row>
    <row r="38" ht="15.75" customHeight="1">
      <c r="A38" s="144"/>
      <c r="B38" s="153">
        <v>7.0</v>
      </c>
      <c r="C38" s="157" t="s">
        <v>45</v>
      </c>
      <c r="D38" s="177">
        <f t="shared" ref="D38:E38" si="13">IF(D21&lt;&gt;0,D21/D$13,"")</f>
        <v>0.07907678771</v>
      </c>
      <c r="E38" s="178" t="str">
        <f t="shared" si="13"/>
        <v/>
      </c>
      <c r="F38" s="176">
        <f t="shared" si="6"/>
        <v>-1</v>
      </c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 ht="15.75" customHeight="1">
      <c r="A39" s="144"/>
      <c r="B39" s="153">
        <v>8.0</v>
      </c>
      <c r="C39" s="157" t="s">
        <v>46</v>
      </c>
      <c r="D39" s="177">
        <f t="shared" ref="D39:E39" si="14">IF(D22&lt;&gt;0,D22/D$13,"")</f>
        <v>0.055829843</v>
      </c>
      <c r="E39" s="178" t="str">
        <f t="shared" si="14"/>
        <v/>
      </c>
      <c r="F39" s="176">
        <f t="shared" si="6"/>
        <v>-1</v>
      </c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</row>
    <row r="40" ht="15.75" customHeight="1">
      <c r="A40" s="144"/>
      <c r="B40" s="144"/>
      <c r="C40" s="144"/>
      <c r="D40" s="179"/>
      <c r="E40" s="179"/>
      <c r="F40" s="161"/>
      <c r="G40" s="179"/>
      <c r="H40" s="161"/>
      <c r="I40" s="161"/>
      <c r="J40" s="179"/>
      <c r="K40" s="161"/>
      <c r="L40" s="161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ht="15.75" customHeight="1">
      <c r="A41" s="144"/>
      <c r="B41" s="144"/>
      <c r="C41" s="180"/>
      <c r="D41" s="181" t="s">
        <v>47</v>
      </c>
      <c r="E41" s="179"/>
      <c r="F41" s="182">
        <v>0.03</v>
      </c>
      <c r="G41" s="144"/>
      <c r="H41" s="161"/>
      <c r="I41" s="161"/>
      <c r="J41" s="179"/>
      <c r="K41" s="161"/>
      <c r="L41" s="161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</row>
    <row r="42" ht="15.75" customHeight="1">
      <c r="A42" s="144"/>
      <c r="B42" s="144"/>
      <c r="D42" s="181" t="s">
        <v>48</v>
      </c>
      <c r="E42" s="144"/>
      <c r="F42" s="183">
        <v>-0.03</v>
      </c>
      <c r="G42" s="144"/>
      <c r="H42" s="165"/>
      <c r="I42" s="165"/>
      <c r="J42" s="144"/>
      <c r="K42" s="165"/>
      <c r="L42" s="165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</row>
    <row r="43" ht="15.75" customHeight="1">
      <c r="A43" s="144"/>
      <c r="B43" s="144"/>
      <c r="C43" s="144"/>
      <c r="D43" s="184"/>
      <c r="E43" s="144"/>
      <c r="F43" s="165"/>
      <c r="G43" s="144"/>
      <c r="H43" s="165"/>
      <c r="I43" s="165"/>
      <c r="J43" s="144"/>
      <c r="K43" s="165"/>
      <c r="L43" s="165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</row>
    <row r="44" ht="15.75" customHeight="1">
      <c r="A44" s="144"/>
      <c r="B44" s="144"/>
      <c r="C44" s="185"/>
      <c r="D44" s="185"/>
      <c r="E44" s="185"/>
      <c r="F44" s="185"/>
      <c r="G44" s="186"/>
      <c r="H44" s="186"/>
      <c r="I44" s="186"/>
      <c r="J44" s="187"/>
      <c r="K44" s="186"/>
      <c r="L44" s="188" t="s">
        <v>49</v>
      </c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</row>
    <row r="45" ht="15.75" customHeight="1">
      <c r="A45" s="144"/>
      <c r="B45" s="189" t="s">
        <v>50</v>
      </c>
      <c r="C45" s="190"/>
      <c r="D45" s="190"/>
      <c r="E45" s="190"/>
      <c r="F45" s="190"/>
      <c r="G45" s="144"/>
      <c r="H45" s="165"/>
      <c r="I45" s="165"/>
      <c r="J45" s="144"/>
      <c r="K45" s="165"/>
      <c r="L45" s="165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</row>
    <row r="46" ht="15.75" customHeight="1">
      <c r="A46" s="144"/>
      <c r="B46" s="191" t="s">
        <v>51</v>
      </c>
      <c r="G46" s="144"/>
      <c r="H46" s="165"/>
      <c r="I46" s="165"/>
      <c r="J46" s="144"/>
      <c r="K46" s="165"/>
      <c r="L46" s="165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 ht="15.75" customHeight="1">
      <c r="A47" s="144"/>
      <c r="G47" s="144"/>
      <c r="H47" s="165"/>
      <c r="I47" s="165"/>
      <c r="J47" s="144"/>
      <c r="K47" s="165"/>
      <c r="L47" s="165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 ht="15.75" customHeight="1">
      <c r="A48" s="144"/>
      <c r="B48" s="191" t="s">
        <v>52</v>
      </c>
      <c r="G48" s="144"/>
      <c r="H48" s="165"/>
      <c r="I48" s="165"/>
      <c r="J48" s="144"/>
      <c r="K48" s="165"/>
      <c r="L48" s="165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</row>
    <row r="49" ht="15.75" customHeight="1">
      <c r="A49" s="144"/>
      <c r="G49" s="144"/>
      <c r="H49" s="165"/>
      <c r="I49" s="165"/>
      <c r="J49" s="144"/>
      <c r="K49" s="165"/>
      <c r="L49" s="165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 ht="15.75" customHeight="1">
      <c r="A50" s="144"/>
      <c r="B50" s="185"/>
      <c r="C50" s="185"/>
      <c r="D50" s="185"/>
      <c r="E50" s="185"/>
      <c r="F50" s="185"/>
      <c r="G50" s="144"/>
      <c r="H50" s="165"/>
      <c r="I50" s="165"/>
      <c r="J50" s="144"/>
      <c r="K50" s="165"/>
      <c r="L50" s="165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 ht="15.75" customHeight="1">
      <c r="A51" s="144"/>
      <c r="B51" s="185"/>
      <c r="C51" s="185"/>
      <c r="D51" s="185"/>
      <c r="E51" s="185"/>
      <c r="F51" s="185"/>
      <c r="G51" s="144"/>
      <c r="H51" s="165"/>
      <c r="I51" s="165"/>
      <c r="J51" s="144"/>
      <c r="K51" s="165"/>
      <c r="L51" s="165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</row>
    <row r="52" ht="15.75" customHeight="1">
      <c r="A52" s="144"/>
      <c r="B52" s="144"/>
      <c r="C52" s="144"/>
      <c r="D52" s="144"/>
      <c r="E52" s="144"/>
      <c r="F52" s="165"/>
      <c r="G52" s="144"/>
      <c r="H52" s="165"/>
      <c r="I52" s="165"/>
      <c r="J52" s="144"/>
      <c r="K52" s="165"/>
      <c r="L52" s="165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</row>
    <row r="53" ht="15.75" customHeight="1">
      <c r="A53" s="144"/>
      <c r="B53" s="144"/>
      <c r="C53" s="144"/>
      <c r="D53" s="144"/>
      <c r="E53" s="144"/>
      <c r="F53" s="165"/>
      <c r="G53" s="144"/>
      <c r="H53" s="165"/>
      <c r="I53" s="165"/>
      <c r="J53" s="144"/>
      <c r="K53" s="165"/>
      <c r="L53" s="165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</row>
    <row r="54" ht="15.75" customHeight="1">
      <c r="A54" s="144"/>
      <c r="B54" s="144"/>
      <c r="C54" s="144"/>
      <c r="D54" s="144"/>
      <c r="E54" s="144"/>
      <c r="F54" s="165"/>
      <c r="G54" s="144"/>
      <c r="H54" s="165"/>
      <c r="I54" s="165"/>
      <c r="J54" s="144"/>
      <c r="K54" s="165"/>
      <c r="L54" s="165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</row>
    <row r="55" ht="15.75" customHeight="1">
      <c r="A55" s="144"/>
      <c r="B55" s="144"/>
      <c r="C55" s="144"/>
      <c r="D55" s="144"/>
      <c r="E55" s="144"/>
      <c r="F55" s="165"/>
      <c r="G55" s="144"/>
      <c r="H55" s="165"/>
      <c r="I55" s="165"/>
      <c r="J55" s="144"/>
      <c r="K55" s="165"/>
      <c r="L55" s="165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</row>
    <row r="56" ht="15.75" customHeight="1">
      <c r="A56" s="144"/>
      <c r="B56" s="144"/>
      <c r="C56" s="144"/>
      <c r="D56" s="144"/>
      <c r="E56" s="144"/>
      <c r="F56" s="165"/>
      <c r="G56" s="144"/>
      <c r="H56" s="165"/>
      <c r="I56" s="165"/>
      <c r="J56" s="144"/>
      <c r="K56" s="165"/>
      <c r="L56" s="165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</row>
    <row r="57" ht="15.75" customHeight="1">
      <c r="A57" s="144"/>
      <c r="B57" s="144"/>
      <c r="C57" s="192" t="str">
        <f>"© Global Tourism Solutions (UK) Ltd "&amp;YEAR(NOW())</f>
        <v>© Global Tourism Solutions (UK) Ltd 2021</v>
      </c>
      <c r="D57" s="193" t="s">
        <v>53</v>
      </c>
      <c r="E57" s="186"/>
      <c r="F57" s="186"/>
      <c r="G57" s="144"/>
      <c r="H57" s="165"/>
      <c r="I57" s="165"/>
      <c r="J57" s="144"/>
      <c r="K57" s="165"/>
      <c r="L57" s="165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</row>
    <row r="58" ht="15.75" customHeight="1">
      <c r="A58" s="144"/>
      <c r="B58" s="144"/>
      <c r="C58" s="144"/>
      <c r="D58" s="144"/>
      <c r="E58" s="144"/>
      <c r="F58" s="165"/>
      <c r="G58" s="144"/>
      <c r="H58" s="165"/>
      <c r="I58" s="165"/>
      <c r="J58" s="144"/>
      <c r="K58" s="165"/>
      <c r="L58" s="165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 ht="15.75" customHeight="1">
      <c r="A59" s="144"/>
      <c r="B59" s="144"/>
      <c r="C59" s="144"/>
      <c r="D59" s="144"/>
      <c r="E59" s="144"/>
      <c r="F59" s="165"/>
      <c r="G59" s="144"/>
      <c r="H59" s="165"/>
      <c r="I59" s="165"/>
      <c r="J59" s="144"/>
      <c r="K59" s="165"/>
      <c r="L59" s="165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 ht="15.75" customHeight="1">
      <c r="A60" s="144"/>
      <c r="B60" s="144"/>
      <c r="C60" s="144"/>
      <c r="D60" s="144"/>
      <c r="E60" s="144"/>
      <c r="F60" s="165"/>
      <c r="G60" s="144"/>
      <c r="H60" s="165"/>
      <c r="I60" s="165"/>
      <c r="J60" s="144"/>
      <c r="K60" s="165"/>
      <c r="L60" s="165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</row>
    <row r="61" ht="15.75" customHeight="1">
      <c r="A61" s="144"/>
      <c r="B61" s="144"/>
      <c r="C61" s="144"/>
      <c r="D61" s="144"/>
      <c r="E61" s="144"/>
      <c r="F61" s="165"/>
      <c r="G61" s="144"/>
      <c r="H61" s="165"/>
      <c r="I61" s="165"/>
      <c r="J61" s="144"/>
      <c r="K61" s="165"/>
      <c r="L61" s="165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 ht="15.75" customHeight="1">
      <c r="A62" s="144"/>
      <c r="B62" s="144"/>
      <c r="C62" s="144"/>
      <c r="D62" s="144"/>
      <c r="E62" s="144"/>
      <c r="F62" s="165"/>
      <c r="G62" s="144"/>
      <c r="H62" s="165"/>
      <c r="I62" s="165"/>
      <c r="J62" s="144"/>
      <c r="K62" s="165"/>
      <c r="L62" s="165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</row>
    <row r="63" ht="15.75" customHeight="1">
      <c r="A63" s="144"/>
      <c r="B63" s="144"/>
      <c r="C63" s="144"/>
      <c r="D63" s="144"/>
      <c r="E63" s="144"/>
      <c r="F63" s="165"/>
      <c r="G63" s="144"/>
      <c r="H63" s="165"/>
      <c r="I63" s="165"/>
      <c r="J63" s="144"/>
      <c r="K63" s="165"/>
      <c r="L63" s="165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</row>
    <row r="64" ht="15.75" customHeight="1">
      <c r="A64" s="144"/>
      <c r="B64" s="144"/>
      <c r="C64" s="144"/>
      <c r="D64" s="144"/>
      <c r="E64" s="144"/>
      <c r="F64" s="165"/>
      <c r="G64" s="144"/>
      <c r="H64" s="165"/>
      <c r="I64" s="165"/>
      <c r="J64" s="144"/>
      <c r="K64" s="165"/>
      <c r="L64" s="165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ht="15.75" customHeight="1">
      <c r="A65" s="144"/>
      <c r="B65" s="144"/>
      <c r="C65" s="144"/>
      <c r="D65" s="144"/>
      <c r="E65" s="144"/>
      <c r="F65" s="165"/>
      <c r="G65" s="144"/>
      <c r="H65" s="165"/>
      <c r="I65" s="165"/>
      <c r="J65" s="144"/>
      <c r="K65" s="165"/>
      <c r="L65" s="165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</row>
    <row r="66" ht="15.75" customHeight="1">
      <c r="A66" s="144"/>
      <c r="B66" s="144"/>
      <c r="C66" s="144"/>
      <c r="D66" s="144"/>
      <c r="E66" s="144"/>
      <c r="F66" s="165"/>
      <c r="G66" s="144"/>
      <c r="H66" s="165"/>
      <c r="I66" s="165"/>
      <c r="J66" s="144"/>
      <c r="K66" s="165"/>
      <c r="L66" s="165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</row>
    <row r="67" ht="15.75" customHeight="1">
      <c r="A67" s="144"/>
      <c r="B67" s="144"/>
      <c r="C67" s="144"/>
      <c r="D67" s="144"/>
      <c r="E67" s="144"/>
      <c r="F67" s="165"/>
      <c r="G67" s="144"/>
      <c r="H67" s="165"/>
      <c r="I67" s="165"/>
      <c r="J67" s="144"/>
      <c r="K67" s="165"/>
      <c r="L67" s="165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</row>
    <row r="68" ht="15.75" customHeight="1">
      <c r="A68" s="144"/>
      <c r="B68" s="144"/>
      <c r="C68" s="144"/>
      <c r="D68" s="144"/>
      <c r="E68" s="144"/>
      <c r="F68" s="165"/>
      <c r="G68" s="144"/>
      <c r="H68" s="165"/>
      <c r="I68" s="165"/>
      <c r="J68" s="144"/>
      <c r="K68" s="165"/>
      <c r="L68" s="165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</row>
    <row r="69" ht="15.75" customHeight="1">
      <c r="A69" s="144"/>
      <c r="B69" s="144"/>
      <c r="C69" s="144"/>
      <c r="D69" s="144"/>
      <c r="E69" s="144"/>
      <c r="F69" s="165"/>
      <c r="G69" s="144"/>
      <c r="H69" s="165"/>
      <c r="I69" s="165"/>
      <c r="J69" s="144"/>
      <c r="K69" s="165"/>
      <c r="L69" s="165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</row>
    <row r="70" ht="15.75" customHeight="1">
      <c r="A70" s="135"/>
      <c r="B70" s="135"/>
      <c r="C70" s="135"/>
      <c r="D70" s="135"/>
      <c r="E70" s="135"/>
      <c r="F70" s="194"/>
      <c r="G70" s="193"/>
      <c r="H70" s="194"/>
      <c r="I70" s="194"/>
      <c r="J70" s="193"/>
      <c r="K70" s="194"/>
      <c r="L70" s="194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ht="15.75" customHeight="1">
      <c r="A71" s="135"/>
      <c r="B71" s="135"/>
      <c r="C71" s="135"/>
      <c r="D71" s="135"/>
      <c r="E71" s="135"/>
      <c r="F71" s="165"/>
      <c r="G71" s="135"/>
      <c r="H71" s="165"/>
      <c r="I71" s="165"/>
      <c r="J71" s="135"/>
      <c r="K71" s="165"/>
      <c r="L71" s="16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ht="15.75" customHeight="1">
      <c r="A72" s="135"/>
      <c r="B72" s="135"/>
      <c r="C72" s="135"/>
      <c r="D72" s="135"/>
      <c r="E72" s="135"/>
      <c r="F72" s="165"/>
      <c r="G72" s="135"/>
      <c r="H72" s="165"/>
      <c r="I72" s="165"/>
      <c r="J72" s="135"/>
      <c r="K72" s="165"/>
      <c r="L72" s="16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ht="15.75" customHeight="1">
      <c r="A73" s="135"/>
      <c r="B73" s="135"/>
      <c r="C73" s="135" t="str">
        <f>CONTROLS!$C2</f>
        <v>Greater Lincolnshire</v>
      </c>
      <c r="D73" s="195" t="str">
        <f t="shared" ref="D73:D82" si="15">IF(E13&lt;1,C73&amp;CHAR(10)&amp;TEXT(E13*1000,"£###,###,###,##0.0")&amp;"m"&amp;CHAR(10)&amp;"("&amp;TEXT(F13,"+#0.0%;-#0.0%")&amp;")",C73&amp;CHAR(10)&amp;TEXT(E13,"£###,###,###,##0.00")&amp;"bn"&amp;CHAR(10)&amp;"("&amp;TEXT(F13,"+#0.0%;-#0.0%")&amp;")")</f>
        <v>Greater Lincolnshire
£0.0m
(-100.0%)</v>
      </c>
      <c r="E73" s="135"/>
      <c r="F73" s="165"/>
      <c r="G73" s="135"/>
      <c r="H73" s="165"/>
      <c r="I73" s="165"/>
      <c r="J73" s="135"/>
      <c r="K73" s="165"/>
      <c r="L73" s="16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ht="15.75" customHeight="1">
      <c r="A74" s="135"/>
      <c r="B74" s="135"/>
      <c r="C74" s="135" t="str">
        <f>CONTROLS!$C3</f>
        <v>Lincolnshire</v>
      </c>
      <c r="D74" s="195" t="str">
        <f t="shared" si="15"/>
        <v>Lincolnshire
£0.0m
(-100.0%)</v>
      </c>
      <c r="E74" s="135"/>
      <c r="F74" s="165"/>
      <c r="G74" s="135"/>
      <c r="H74" s="165"/>
      <c r="I74" s="165"/>
      <c r="J74" s="135"/>
      <c r="K74" s="165"/>
      <c r="L74" s="16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ht="15.75" customHeight="1">
      <c r="A75" s="135"/>
      <c r="B75" s="135"/>
      <c r="C75" s="135" t="str">
        <f>CONTROLS!$C4</f>
        <v>Boston</v>
      </c>
      <c r="D75" s="195" t="str">
        <f t="shared" si="15"/>
        <v>Boston
£0.0m
(-100.0%)</v>
      </c>
      <c r="E75" s="135"/>
      <c r="F75" s="165"/>
      <c r="G75" s="135"/>
      <c r="H75" s="165"/>
      <c r="I75" s="165"/>
      <c r="J75" s="135"/>
      <c r="K75" s="165"/>
      <c r="L75" s="16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ht="15.75" customHeight="1">
      <c r="A76" s="135"/>
      <c r="B76" s="135"/>
      <c r="C76" s="135" t="str">
        <f>CONTROLS!$C5</f>
        <v>East Lindsey</v>
      </c>
      <c r="D76" s="195" t="str">
        <f t="shared" si="15"/>
        <v>East Lindsey
£0.0m
(-100.0%)</v>
      </c>
      <c r="E76" s="135"/>
      <c r="F76" s="165"/>
      <c r="G76" s="135"/>
      <c r="H76" s="165"/>
      <c r="I76" s="165"/>
      <c r="J76" s="135"/>
      <c r="K76" s="165"/>
      <c r="L76" s="16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ht="15.75" customHeight="1">
      <c r="A77" s="135"/>
      <c r="B77" s="135"/>
      <c r="C77" s="135" t="str">
        <f>CONTROLS!$C6</f>
        <v>Lincoln</v>
      </c>
      <c r="D77" s="195" t="str">
        <f t="shared" si="15"/>
        <v>Lincoln
£0.0m
(-100.0%)</v>
      </c>
      <c r="E77" s="135"/>
      <c r="F77" s="165"/>
      <c r="G77" s="135"/>
      <c r="H77" s="165"/>
      <c r="I77" s="165"/>
      <c r="J77" s="135"/>
      <c r="K77" s="165"/>
      <c r="L77" s="16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ht="15.75" customHeight="1">
      <c r="A78" s="135"/>
      <c r="B78" s="135"/>
      <c r="C78" s="135" t="str">
        <f>CONTROLS!$C7</f>
        <v>North East Lincolnshire</v>
      </c>
      <c r="D78" s="195" t="str">
        <f t="shared" si="15"/>
        <v>North East Lincolnshire
£0.0m
(-100.0%)</v>
      </c>
      <c r="E78" s="135"/>
      <c r="F78" s="165"/>
      <c r="G78" s="135"/>
      <c r="H78" s="165"/>
      <c r="I78" s="165"/>
      <c r="J78" s="135"/>
      <c r="K78" s="165"/>
      <c r="L78" s="16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ht="15.75" customHeight="1">
      <c r="A79" s="135"/>
      <c r="B79" s="135"/>
      <c r="C79" s="135" t="str">
        <f>CONTROLS!$C8</f>
        <v>North Kesteven</v>
      </c>
      <c r="D79" s="195" t="str">
        <f t="shared" si="15"/>
        <v>North Kesteven
£0.0m
(-100.0%)</v>
      </c>
      <c r="E79" s="135"/>
      <c r="F79" s="165"/>
      <c r="G79" s="135"/>
      <c r="H79" s="165"/>
      <c r="I79" s="165"/>
      <c r="J79" s="135"/>
      <c r="K79" s="165"/>
      <c r="L79" s="16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ht="15.75" customHeight="1">
      <c r="A80" s="135"/>
      <c r="B80" s="135"/>
      <c r="C80" s="135" t="str">
        <f>CONTROLS!$C9</f>
        <v>North Lincolnshire</v>
      </c>
      <c r="D80" s="195" t="str">
        <f t="shared" si="15"/>
        <v>North Lincolnshire
£0.0m
(-100.0%)</v>
      </c>
      <c r="E80" s="135"/>
      <c r="F80" s="165"/>
      <c r="G80" s="135"/>
      <c r="H80" s="165"/>
      <c r="I80" s="165"/>
      <c r="J80" s="135"/>
      <c r="K80" s="165"/>
      <c r="L80" s="16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ht="15.75" customHeight="1">
      <c r="A81" s="135"/>
      <c r="B81" s="135"/>
      <c r="C81" s="135" t="str">
        <f>CONTROLS!$C10</f>
        <v>South Kesteven</v>
      </c>
      <c r="D81" s="195" t="str">
        <f t="shared" si="15"/>
        <v>South Kesteven
£0.0m
(-100.0%)</v>
      </c>
      <c r="E81" s="135"/>
      <c r="F81" s="165"/>
      <c r="G81" s="135"/>
      <c r="H81" s="165"/>
      <c r="I81" s="165"/>
      <c r="J81" s="135"/>
      <c r="K81" s="165"/>
      <c r="L81" s="16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ht="15.75" customHeight="1">
      <c r="A82" s="135"/>
      <c r="B82" s="135"/>
      <c r="C82" s="135" t="str">
        <f>CONTROLS!$C11</f>
        <v>West Lindsey</v>
      </c>
      <c r="D82" s="195" t="str">
        <f t="shared" si="15"/>
        <v>West Lindsey
£0.0m
(-100.0%)</v>
      </c>
      <c r="E82" s="135"/>
      <c r="F82" s="165"/>
      <c r="G82" s="135"/>
      <c r="H82" s="165"/>
      <c r="I82" s="165"/>
      <c r="J82" s="135"/>
      <c r="K82" s="165"/>
      <c r="L82" s="16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ht="15.75" customHeight="1">
      <c r="A83" s="135"/>
      <c r="B83" s="135"/>
      <c r="C83" s="135"/>
      <c r="D83" s="195" t="str">
        <f>"South Holland"&amp;CHAR(10)&amp;"Not Published"</f>
        <v>South Holland
Not Published</v>
      </c>
      <c r="E83" s="135"/>
      <c r="F83" s="165"/>
      <c r="G83" s="135"/>
      <c r="H83" s="165"/>
      <c r="I83" s="165"/>
      <c r="J83" s="135"/>
      <c r="K83" s="165"/>
      <c r="L83" s="16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ht="15.75" customHeight="1">
      <c r="A84" s="135"/>
      <c r="B84" s="135"/>
      <c r="C84" s="135"/>
      <c r="D84" s="195"/>
      <c r="E84" s="135"/>
      <c r="F84" s="165"/>
      <c r="G84" s="135"/>
      <c r="H84" s="165"/>
      <c r="I84" s="165"/>
      <c r="J84" s="135"/>
      <c r="K84" s="165"/>
      <c r="L84" s="16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ht="15.75" customHeight="1">
      <c r="A85" s="135"/>
      <c r="B85" s="135"/>
      <c r="C85" s="135"/>
      <c r="D85" s="195"/>
      <c r="E85" s="135"/>
      <c r="F85" s="165"/>
      <c r="G85" s="135"/>
      <c r="H85" s="165"/>
      <c r="I85" s="165"/>
      <c r="J85" s="135"/>
      <c r="K85" s="165"/>
      <c r="L85" s="16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ht="15.75" customHeight="1">
      <c r="A86" s="135"/>
      <c r="B86" s="135"/>
      <c r="C86" s="135"/>
      <c r="D86" s="195"/>
      <c r="E86" s="135"/>
      <c r="F86" s="165"/>
      <c r="G86" s="135"/>
      <c r="H86" s="165"/>
      <c r="I86" s="165"/>
      <c r="J86" s="135"/>
      <c r="K86" s="165"/>
      <c r="L86" s="16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ht="15.75" customHeight="1">
      <c r="A87" s="135"/>
      <c r="B87" s="135"/>
      <c r="C87" s="135"/>
      <c r="D87" s="195"/>
      <c r="E87" s="135"/>
      <c r="F87" s="165"/>
      <c r="G87" s="135"/>
      <c r="H87" s="165"/>
      <c r="I87" s="165"/>
      <c r="J87" s="135"/>
      <c r="K87" s="165"/>
      <c r="L87" s="16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ht="15.75" customHeight="1">
      <c r="A88" s="135"/>
      <c r="B88" s="135"/>
      <c r="C88" s="135"/>
      <c r="D88" s="195"/>
      <c r="E88" s="135"/>
      <c r="F88" s="165"/>
      <c r="G88" s="135"/>
      <c r="H88" s="165"/>
      <c r="I88" s="165"/>
      <c r="J88" s="135"/>
      <c r="K88" s="165"/>
      <c r="L88" s="16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ht="15.75" customHeight="1">
      <c r="A89" s="135"/>
      <c r="B89" s="135"/>
      <c r="C89" s="135"/>
      <c r="D89" s="195"/>
      <c r="E89" s="135"/>
      <c r="F89" s="165"/>
      <c r="G89" s="135"/>
      <c r="H89" s="165"/>
      <c r="I89" s="165"/>
      <c r="J89" s="135"/>
      <c r="K89" s="165"/>
      <c r="L89" s="16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ht="15.75" customHeight="1">
      <c r="A90" s="135"/>
      <c r="B90" s="135"/>
      <c r="C90" s="135"/>
      <c r="D90" s="195"/>
      <c r="E90" s="135"/>
      <c r="F90" s="165"/>
      <c r="G90" s="135"/>
      <c r="H90" s="165"/>
      <c r="I90" s="165"/>
      <c r="J90" s="135"/>
      <c r="K90" s="165"/>
      <c r="L90" s="16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ht="15.75" customHeight="1">
      <c r="A91" s="135"/>
      <c r="B91" s="135"/>
      <c r="C91" s="135"/>
      <c r="D91" s="195"/>
      <c r="E91" s="135"/>
      <c r="F91" s="165"/>
      <c r="G91" s="135"/>
      <c r="H91" s="165"/>
      <c r="I91" s="165"/>
      <c r="J91" s="135"/>
      <c r="K91" s="165"/>
      <c r="L91" s="16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ht="15.75" customHeight="1">
      <c r="A92" s="135"/>
      <c r="B92" s="135"/>
      <c r="C92" s="135"/>
      <c r="D92" s="135"/>
      <c r="E92" s="135"/>
      <c r="F92" s="165"/>
      <c r="G92" s="135"/>
      <c r="H92" s="165"/>
      <c r="I92" s="165"/>
      <c r="J92" s="135"/>
      <c r="K92" s="165"/>
      <c r="L92" s="16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ht="15.75" customHeight="1">
      <c r="A93" s="135"/>
      <c r="B93" s="135"/>
      <c r="C93" s="135"/>
      <c r="D93" s="135"/>
      <c r="E93" s="135"/>
      <c r="F93" s="165"/>
      <c r="G93" s="135"/>
      <c r="H93" s="165"/>
      <c r="I93" s="165"/>
      <c r="J93" s="135"/>
      <c r="K93" s="165"/>
      <c r="L93" s="16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ht="15.75" customHeight="1">
      <c r="A94" s="135"/>
      <c r="B94" s="135"/>
      <c r="C94" s="135"/>
      <c r="D94" s="135"/>
      <c r="E94" s="135"/>
      <c r="F94" s="165"/>
      <c r="G94" s="135"/>
      <c r="H94" s="165"/>
      <c r="I94" s="165"/>
      <c r="J94" s="135"/>
      <c r="K94" s="165"/>
      <c r="L94" s="16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ht="15.75" customHeight="1">
      <c r="A95" s="135"/>
      <c r="B95" s="135"/>
      <c r="C95" s="135"/>
      <c r="D95" s="135"/>
      <c r="E95" s="135"/>
      <c r="F95" s="165"/>
      <c r="G95" s="135"/>
      <c r="H95" s="165"/>
      <c r="I95" s="165"/>
      <c r="J95" s="135"/>
      <c r="K95" s="165"/>
      <c r="L95" s="16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ht="15.75" customHeight="1">
      <c r="A96" s="135"/>
      <c r="B96" s="135"/>
      <c r="C96" s="135"/>
      <c r="D96" s="135"/>
      <c r="E96" s="135"/>
      <c r="F96" s="165"/>
      <c r="G96" s="135"/>
      <c r="H96" s="165"/>
      <c r="I96" s="165"/>
      <c r="J96" s="135"/>
      <c r="K96" s="165"/>
      <c r="L96" s="16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ht="15.75" customHeight="1">
      <c r="A97" s="135"/>
      <c r="B97" s="135"/>
      <c r="C97" s="135"/>
      <c r="D97" s="135"/>
      <c r="E97" s="135"/>
      <c r="F97" s="165"/>
      <c r="G97" s="135"/>
      <c r="H97" s="165"/>
      <c r="I97" s="165"/>
      <c r="J97" s="135"/>
      <c r="K97" s="165"/>
      <c r="L97" s="16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ht="15.75" customHeight="1">
      <c r="A98" s="135"/>
      <c r="B98" s="135"/>
      <c r="C98" s="135"/>
      <c r="D98" s="135"/>
      <c r="E98" s="135"/>
      <c r="F98" s="165"/>
      <c r="G98" s="135"/>
      <c r="H98" s="165"/>
      <c r="I98" s="165"/>
      <c r="J98" s="135"/>
      <c r="K98" s="165"/>
      <c r="L98" s="16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ht="15.75" customHeight="1">
      <c r="A99" s="135"/>
      <c r="B99" s="135"/>
      <c r="C99" s="135"/>
      <c r="D99" s="135"/>
      <c r="E99" s="135"/>
      <c r="F99" s="165"/>
      <c r="G99" s="135"/>
      <c r="H99" s="165"/>
      <c r="I99" s="165"/>
      <c r="J99" s="135"/>
      <c r="K99" s="165"/>
      <c r="L99" s="16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ht="15.75" customHeight="1">
      <c r="A100" s="135"/>
      <c r="B100" s="135"/>
      <c r="C100" s="135"/>
      <c r="D100" s="135"/>
      <c r="E100" s="135"/>
      <c r="F100" s="165"/>
      <c r="G100" s="135"/>
      <c r="H100" s="165"/>
      <c r="I100" s="165"/>
      <c r="J100" s="135"/>
      <c r="K100" s="165"/>
      <c r="L100" s="16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ht="15.75" customHeight="1">
      <c r="A101" s="135"/>
      <c r="B101" s="135"/>
      <c r="C101" s="135"/>
      <c r="D101" s="135"/>
      <c r="E101" s="135"/>
      <c r="F101" s="165"/>
      <c r="G101" s="135"/>
      <c r="H101" s="165"/>
      <c r="I101" s="165"/>
      <c r="J101" s="135"/>
      <c r="K101" s="165"/>
      <c r="L101" s="16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ht="15.75" customHeight="1">
      <c r="A102" s="135"/>
      <c r="B102" s="135"/>
      <c r="C102" s="135"/>
      <c r="D102" s="135"/>
      <c r="E102" s="135"/>
      <c r="F102" s="165"/>
      <c r="G102" s="135"/>
      <c r="H102" s="165"/>
      <c r="I102" s="165"/>
      <c r="J102" s="135"/>
      <c r="K102" s="165"/>
      <c r="L102" s="16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ht="15.75" customHeight="1">
      <c r="A103" s="135"/>
      <c r="B103" s="135"/>
      <c r="C103" s="135"/>
      <c r="D103" s="135"/>
      <c r="E103" s="135"/>
      <c r="F103" s="165"/>
      <c r="G103" s="135"/>
      <c r="H103" s="165"/>
      <c r="I103" s="165"/>
      <c r="J103" s="135"/>
      <c r="K103" s="165"/>
      <c r="L103" s="16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ht="15.75" customHeight="1">
      <c r="A104" s="135"/>
      <c r="B104" s="135"/>
      <c r="C104" s="135"/>
      <c r="D104" s="135"/>
      <c r="E104" s="135"/>
      <c r="F104" s="165"/>
      <c r="G104" s="135"/>
      <c r="H104" s="165"/>
      <c r="I104" s="165"/>
      <c r="J104" s="135"/>
      <c r="K104" s="165"/>
      <c r="L104" s="16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ht="15.75" customHeight="1">
      <c r="A105" s="135"/>
      <c r="B105" s="135"/>
      <c r="C105" s="135"/>
      <c r="D105" s="135"/>
      <c r="E105" s="135"/>
      <c r="F105" s="165"/>
      <c r="G105" s="135"/>
      <c r="H105" s="165"/>
      <c r="I105" s="165"/>
      <c r="J105" s="135"/>
      <c r="K105" s="165"/>
      <c r="L105" s="16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ht="15.75" customHeight="1">
      <c r="A106" s="135"/>
      <c r="B106" s="135"/>
      <c r="C106" s="135"/>
      <c r="D106" s="135"/>
      <c r="E106" s="135"/>
      <c r="F106" s="165"/>
      <c r="G106" s="135"/>
      <c r="H106" s="165"/>
      <c r="I106" s="165"/>
      <c r="J106" s="135"/>
      <c r="K106" s="165"/>
      <c r="L106" s="16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ht="15.75" customHeight="1">
      <c r="A107" s="135"/>
      <c r="B107" s="135"/>
      <c r="C107" s="135"/>
      <c r="D107" s="135"/>
      <c r="E107" s="135"/>
      <c r="F107" s="165"/>
      <c r="G107" s="135"/>
      <c r="H107" s="165"/>
      <c r="I107" s="165"/>
      <c r="J107" s="135"/>
      <c r="K107" s="165"/>
      <c r="L107" s="16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ht="15.75" customHeight="1">
      <c r="A108" s="135"/>
      <c r="B108" s="135"/>
      <c r="C108" s="135"/>
      <c r="D108" s="135"/>
      <c r="E108" s="135"/>
      <c r="F108" s="165"/>
      <c r="G108" s="135"/>
      <c r="H108" s="165"/>
      <c r="I108" s="165"/>
      <c r="J108" s="135"/>
      <c r="K108" s="165"/>
      <c r="L108" s="16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ht="15.75" customHeight="1">
      <c r="A109" s="135"/>
      <c r="B109" s="135"/>
      <c r="C109" s="135"/>
      <c r="D109" s="135"/>
      <c r="E109" s="135"/>
      <c r="F109" s="165"/>
      <c r="G109" s="135"/>
      <c r="H109" s="165"/>
      <c r="I109" s="165"/>
      <c r="J109" s="135"/>
      <c r="K109" s="165"/>
      <c r="L109" s="16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ht="15.75" customHeight="1">
      <c r="A110" s="135"/>
      <c r="B110" s="135"/>
      <c r="C110" s="135"/>
      <c r="D110" s="135"/>
      <c r="E110" s="135"/>
      <c r="F110" s="165"/>
      <c r="G110" s="135"/>
      <c r="H110" s="165"/>
      <c r="I110" s="165"/>
      <c r="J110" s="135"/>
      <c r="K110" s="165"/>
      <c r="L110" s="16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ht="15.75" customHeight="1">
      <c r="A111" s="135"/>
      <c r="B111" s="135"/>
      <c r="C111" s="135"/>
      <c r="D111" s="135"/>
      <c r="E111" s="135"/>
      <c r="F111" s="165"/>
      <c r="G111" s="135"/>
      <c r="H111" s="165"/>
      <c r="I111" s="165"/>
      <c r="J111" s="135"/>
      <c r="K111" s="165"/>
      <c r="L111" s="16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ht="15.75" customHeight="1">
      <c r="A112" s="135"/>
      <c r="B112" s="135"/>
      <c r="C112" s="135"/>
      <c r="D112" s="135"/>
      <c r="E112" s="135"/>
      <c r="F112" s="165"/>
      <c r="G112" s="135"/>
      <c r="H112" s="165"/>
      <c r="I112" s="165"/>
      <c r="J112" s="135"/>
      <c r="K112" s="165"/>
      <c r="L112" s="16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ht="15.75" customHeight="1">
      <c r="A113" s="135"/>
      <c r="B113" s="135"/>
      <c r="C113" s="135"/>
      <c r="D113" s="135"/>
      <c r="E113" s="135"/>
      <c r="F113" s="165"/>
      <c r="G113" s="135"/>
      <c r="H113" s="165"/>
      <c r="I113" s="165"/>
      <c r="J113" s="135"/>
      <c r="K113" s="165"/>
      <c r="L113" s="16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ht="15.75" customHeight="1">
      <c r="A114" s="135"/>
      <c r="B114" s="135"/>
      <c r="C114" s="135"/>
      <c r="D114" s="135"/>
      <c r="E114" s="135"/>
      <c r="F114" s="165"/>
      <c r="G114" s="135"/>
      <c r="H114" s="165"/>
      <c r="I114" s="165"/>
      <c r="J114" s="135"/>
      <c r="K114" s="165"/>
      <c r="L114" s="16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ht="15.75" customHeight="1">
      <c r="A115" s="135"/>
      <c r="B115" s="135"/>
      <c r="C115" s="135"/>
      <c r="D115" s="135"/>
      <c r="E115" s="135"/>
      <c r="F115" s="165"/>
      <c r="G115" s="135"/>
      <c r="H115" s="165"/>
      <c r="I115" s="165"/>
      <c r="J115" s="135"/>
      <c r="K115" s="165"/>
      <c r="L115" s="16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ht="15.75" customHeight="1">
      <c r="A116" s="135"/>
      <c r="B116" s="135"/>
      <c r="C116" s="135"/>
      <c r="D116" s="135"/>
      <c r="E116" s="135"/>
      <c r="F116" s="165"/>
      <c r="G116" s="135"/>
      <c r="H116" s="165"/>
      <c r="I116" s="165"/>
      <c r="J116" s="135"/>
      <c r="K116" s="165"/>
      <c r="L116" s="16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ht="15.75" customHeight="1">
      <c r="A117" s="135"/>
      <c r="B117" s="135"/>
      <c r="C117" s="135"/>
      <c r="D117" s="135"/>
      <c r="E117" s="135"/>
      <c r="F117" s="165"/>
      <c r="G117" s="135"/>
      <c r="H117" s="165"/>
      <c r="I117" s="165"/>
      <c r="J117" s="135"/>
      <c r="K117" s="165"/>
      <c r="L117" s="16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ht="15.75" customHeight="1">
      <c r="A118" s="135"/>
      <c r="B118" s="135"/>
      <c r="C118" s="135"/>
      <c r="D118" s="135"/>
      <c r="E118" s="135"/>
      <c r="F118" s="165"/>
      <c r="G118" s="135"/>
      <c r="H118" s="165"/>
      <c r="I118" s="165"/>
      <c r="J118" s="135"/>
      <c r="K118" s="165"/>
      <c r="L118" s="16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ht="15.75" customHeight="1">
      <c r="A119" s="135"/>
      <c r="B119" s="135"/>
      <c r="C119" s="135"/>
      <c r="D119" s="135"/>
      <c r="E119" s="135"/>
      <c r="F119" s="165"/>
      <c r="G119" s="135"/>
      <c r="H119" s="165"/>
      <c r="I119" s="165"/>
      <c r="J119" s="135"/>
      <c r="K119" s="165"/>
      <c r="L119" s="16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ht="15.75" customHeight="1">
      <c r="A120" s="135"/>
      <c r="B120" s="135"/>
      <c r="C120" s="135"/>
      <c r="D120" s="135"/>
      <c r="E120" s="135"/>
      <c r="F120" s="165"/>
      <c r="G120" s="135"/>
      <c r="H120" s="165"/>
      <c r="I120" s="165"/>
      <c r="J120" s="135"/>
      <c r="K120" s="165"/>
      <c r="L120" s="16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ht="15.75" customHeight="1">
      <c r="A121" s="135"/>
      <c r="B121" s="135"/>
      <c r="C121" s="135"/>
      <c r="D121" s="135"/>
      <c r="E121" s="135"/>
      <c r="F121" s="165"/>
      <c r="G121" s="135"/>
      <c r="H121" s="165"/>
      <c r="I121" s="165"/>
      <c r="J121" s="135"/>
      <c r="K121" s="165"/>
      <c r="L121" s="16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ht="15.75" customHeight="1">
      <c r="A122" s="135"/>
      <c r="B122" s="135"/>
      <c r="C122" s="135"/>
      <c r="D122" s="135"/>
      <c r="E122" s="135"/>
      <c r="F122" s="165"/>
      <c r="G122" s="135"/>
      <c r="H122" s="165"/>
      <c r="I122" s="165"/>
      <c r="J122" s="135"/>
      <c r="K122" s="165"/>
      <c r="L122" s="16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ht="15.75" customHeight="1">
      <c r="A123" s="135"/>
      <c r="B123" s="135"/>
      <c r="C123" s="135"/>
      <c r="D123" s="135"/>
      <c r="E123" s="135"/>
      <c r="F123" s="165"/>
      <c r="G123" s="135"/>
      <c r="H123" s="165"/>
      <c r="I123" s="165"/>
      <c r="J123" s="135"/>
      <c r="K123" s="165"/>
      <c r="L123" s="16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ht="15.75" customHeight="1">
      <c r="A124" s="135"/>
      <c r="B124" s="135"/>
      <c r="C124" s="135"/>
      <c r="D124" s="135"/>
      <c r="E124" s="135"/>
      <c r="F124" s="165"/>
      <c r="G124" s="135"/>
      <c r="H124" s="165"/>
      <c r="I124" s="165"/>
      <c r="J124" s="135"/>
      <c r="K124" s="165"/>
      <c r="L124" s="16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ht="15.75" customHeight="1">
      <c r="A125" s="135"/>
      <c r="B125" s="135"/>
      <c r="C125" s="135"/>
      <c r="D125" s="135"/>
      <c r="E125" s="135"/>
      <c r="F125" s="165"/>
      <c r="G125" s="135"/>
      <c r="H125" s="165"/>
      <c r="I125" s="165"/>
      <c r="J125" s="135"/>
      <c r="K125" s="165"/>
      <c r="L125" s="16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ht="15.75" customHeight="1">
      <c r="A126" s="135"/>
      <c r="B126" s="135"/>
      <c r="C126" s="135"/>
      <c r="D126" s="135"/>
      <c r="E126" s="135"/>
      <c r="F126" s="165"/>
      <c r="G126" s="135"/>
      <c r="H126" s="165"/>
      <c r="I126" s="165"/>
      <c r="J126" s="135"/>
      <c r="K126" s="165"/>
      <c r="L126" s="16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ht="15.75" customHeight="1">
      <c r="A127" s="135"/>
      <c r="B127" s="135"/>
      <c r="C127" s="135"/>
      <c r="D127" s="135"/>
      <c r="E127" s="135"/>
      <c r="F127" s="165"/>
      <c r="G127" s="135"/>
      <c r="H127" s="165"/>
      <c r="I127" s="165"/>
      <c r="J127" s="135"/>
      <c r="K127" s="165"/>
      <c r="L127" s="16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ht="15.75" customHeight="1">
      <c r="A128" s="135"/>
      <c r="B128" s="135"/>
      <c r="C128" s="135"/>
      <c r="D128" s="135"/>
      <c r="E128" s="135"/>
      <c r="F128" s="165"/>
      <c r="G128" s="135"/>
      <c r="H128" s="165"/>
      <c r="I128" s="165"/>
      <c r="J128" s="135"/>
      <c r="K128" s="165"/>
      <c r="L128" s="16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ht="15.75" customHeight="1">
      <c r="A129" s="135"/>
      <c r="B129" s="135"/>
      <c r="C129" s="135"/>
      <c r="D129" s="135"/>
      <c r="E129" s="135"/>
      <c r="F129" s="165"/>
      <c r="G129" s="135"/>
      <c r="H129" s="165"/>
      <c r="I129" s="165"/>
      <c r="J129" s="135"/>
      <c r="K129" s="165"/>
      <c r="L129" s="16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ht="15.75" customHeight="1">
      <c r="A130" s="135"/>
      <c r="B130" s="135"/>
      <c r="C130" s="135"/>
      <c r="D130" s="135"/>
      <c r="E130" s="135"/>
      <c r="F130" s="165"/>
      <c r="G130" s="135"/>
      <c r="H130" s="165"/>
      <c r="I130" s="165"/>
      <c r="J130" s="135"/>
      <c r="K130" s="165"/>
      <c r="L130" s="16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ht="15.75" customHeight="1">
      <c r="A131" s="135"/>
      <c r="B131" s="135"/>
      <c r="C131" s="135"/>
      <c r="D131" s="135"/>
      <c r="E131" s="135"/>
      <c r="F131" s="165"/>
      <c r="G131" s="135"/>
      <c r="H131" s="165"/>
      <c r="I131" s="165"/>
      <c r="J131" s="135"/>
      <c r="K131" s="165"/>
      <c r="L131" s="16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ht="15.75" customHeight="1">
      <c r="A132" s="135"/>
      <c r="B132" s="135"/>
      <c r="C132" s="135"/>
      <c r="D132" s="135"/>
      <c r="E132" s="135"/>
      <c r="F132" s="165"/>
      <c r="G132" s="135"/>
      <c r="H132" s="165"/>
      <c r="I132" s="165"/>
      <c r="J132" s="135"/>
      <c r="K132" s="165"/>
      <c r="L132" s="16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ht="15.75" customHeight="1">
      <c r="A133" s="135"/>
      <c r="B133" s="135"/>
      <c r="C133" s="135"/>
      <c r="D133" s="135"/>
      <c r="E133" s="135"/>
      <c r="F133" s="165"/>
      <c r="G133" s="135"/>
      <c r="H133" s="165"/>
      <c r="I133" s="165"/>
      <c r="J133" s="135"/>
      <c r="K133" s="165"/>
      <c r="L133" s="16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ht="15.75" customHeight="1">
      <c r="A134" s="135"/>
      <c r="B134" s="135"/>
      <c r="C134" s="135"/>
      <c r="D134" s="135"/>
      <c r="E134" s="135"/>
      <c r="F134" s="165"/>
      <c r="G134" s="135"/>
      <c r="H134" s="165"/>
      <c r="I134" s="165"/>
      <c r="J134" s="135"/>
      <c r="K134" s="165"/>
      <c r="L134" s="16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  <row r="135" ht="15.75" customHeight="1">
      <c r="A135" s="135"/>
      <c r="B135" s="135"/>
      <c r="C135" s="135"/>
      <c r="D135" s="135"/>
      <c r="E135" s="135"/>
      <c r="F135" s="165"/>
      <c r="G135" s="135"/>
      <c r="H135" s="165"/>
      <c r="I135" s="165"/>
      <c r="J135" s="135"/>
      <c r="K135" s="165"/>
      <c r="L135" s="16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</row>
    <row r="136" ht="15.75" customHeight="1">
      <c r="A136" s="135"/>
      <c r="B136" s="135"/>
      <c r="C136" s="135"/>
      <c r="D136" s="135"/>
      <c r="E136" s="135"/>
      <c r="F136" s="165"/>
      <c r="G136" s="135"/>
      <c r="H136" s="165"/>
      <c r="I136" s="165"/>
      <c r="J136" s="135"/>
      <c r="K136" s="165"/>
      <c r="L136" s="16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</row>
    <row r="137" ht="15.75" customHeight="1">
      <c r="A137" s="135"/>
      <c r="B137" s="135"/>
      <c r="C137" s="135"/>
      <c r="D137" s="135"/>
      <c r="E137" s="135"/>
      <c r="F137" s="165"/>
      <c r="G137" s="135"/>
      <c r="H137" s="165"/>
      <c r="I137" s="165"/>
      <c r="J137" s="135"/>
      <c r="K137" s="165"/>
      <c r="L137" s="16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</row>
    <row r="138" ht="15.75" customHeight="1">
      <c r="A138" s="135"/>
      <c r="B138" s="135"/>
      <c r="C138" s="135"/>
      <c r="D138" s="135"/>
      <c r="E138" s="135"/>
      <c r="F138" s="165"/>
      <c r="G138" s="135"/>
      <c r="H138" s="165"/>
      <c r="I138" s="165"/>
      <c r="J138" s="135"/>
      <c r="K138" s="165"/>
      <c r="L138" s="16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</row>
    <row r="139" ht="15.75" customHeight="1">
      <c r="A139" s="135"/>
      <c r="B139" s="135"/>
      <c r="C139" s="135"/>
      <c r="D139" s="135"/>
      <c r="E139" s="135"/>
      <c r="F139" s="165"/>
      <c r="G139" s="135"/>
      <c r="H139" s="165"/>
      <c r="I139" s="165"/>
      <c r="J139" s="135"/>
      <c r="K139" s="165"/>
      <c r="L139" s="16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</row>
    <row r="140" ht="15.75" customHeight="1">
      <c r="A140" s="135"/>
      <c r="B140" s="135"/>
      <c r="C140" s="135"/>
      <c r="D140" s="135"/>
      <c r="E140" s="135"/>
      <c r="F140" s="165"/>
      <c r="G140" s="135"/>
      <c r="H140" s="165"/>
      <c r="I140" s="165"/>
      <c r="J140" s="135"/>
      <c r="K140" s="165"/>
      <c r="L140" s="16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</row>
    <row r="141" ht="15.75" customHeight="1">
      <c r="A141" s="135"/>
      <c r="B141" s="135"/>
      <c r="C141" s="135"/>
      <c r="D141" s="135"/>
      <c r="E141" s="135"/>
      <c r="F141" s="165"/>
      <c r="G141" s="135"/>
      <c r="H141" s="165"/>
      <c r="I141" s="165"/>
      <c r="J141" s="135"/>
      <c r="K141" s="165"/>
      <c r="L141" s="16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</row>
    <row r="142" ht="15.75" customHeight="1">
      <c r="A142" s="135"/>
      <c r="B142" s="135"/>
      <c r="C142" s="135"/>
      <c r="D142" s="135"/>
      <c r="E142" s="135"/>
      <c r="F142" s="165"/>
      <c r="G142" s="135"/>
      <c r="H142" s="165"/>
      <c r="I142" s="165"/>
      <c r="J142" s="135"/>
      <c r="K142" s="165"/>
      <c r="L142" s="16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</row>
    <row r="143" ht="15.75" customHeight="1">
      <c r="A143" s="135"/>
      <c r="B143" s="135"/>
      <c r="C143" s="135"/>
      <c r="D143" s="135"/>
      <c r="E143" s="135"/>
      <c r="F143" s="165"/>
      <c r="G143" s="135"/>
      <c r="H143" s="165"/>
      <c r="I143" s="165"/>
      <c r="J143" s="135"/>
      <c r="K143" s="165"/>
      <c r="L143" s="16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</row>
    <row r="144" ht="15.75" customHeight="1">
      <c r="A144" s="135"/>
      <c r="B144" s="135"/>
      <c r="C144" s="135"/>
      <c r="D144" s="135"/>
      <c r="E144" s="135"/>
      <c r="F144" s="165"/>
      <c r="G144" s="135"/>
      <c r="H144" s="165"/>
      <c r="I144" s="165"/>
      <c r="J144" s="135"/>
      <c r="K144" s="165"/>
      <c r="L144" s="16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</row>
    <row r="145" ht="15.75" customHeight="1">
      <c r="A145" s="135"/>
      <c r="B145" s="135"/>
      <c r="C145" s="135"/>
      <c r="D145" s="135"/>
      <c r="E145" s="135"/>
      <c r="F145" s="165"/>
      <c r="G145" s="135"/>
      <c r="H145" s="165"/>
      <c r="I145" s="165"/>
      <c r="J145" s="135"/>
      <c r="K145" s="165"/>
      <c r="L145" s="16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</row>
    <row r="146" ht="15.75" customHeight="1">
      <c r="A146" s="135"/>
      <c r="B146" s="135"/>
      <c r="C146" s="135"/>
      <c r="D146" s="135"/>
      <c r="E146" s="135"/>
      <c r="F146" s="165"/>
      <c r="G146" s="135"/>
      <c r="H146" s="165"/>
      <c r="I146" s="165"/>
      <c r="J146" s="135"/>
      <c r="K146" s="165"/>
      <c r="L146" s="16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</row>
    <row r="147" ht="15.75" customHeight="1">
      <c r="A147" s="135"/>
      <c r="B147" s="135"/>
      <c r="C147" s="135"/>
      <c r="D147" s="135"/>
      <c r="E147" s="135"/>
      <c r="F147" s="165"/>
      <c r="G147" s="135"/>
      <c r="H147" s="165"/>
      <c r="I147" s="165"/>
      <c r="J147" s="135"/>
      <c r="K147" s="165"/>
      <c r="L147" s="16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</row>
    <row r="148" ht="15.75" customHeight="1">
      <c r="A148" s="135"/>
      <c r="B148" s="135"/>
      <c r="C148" s="135"/>
      <c r="D148" s="135"/>
      <c r="E148" s="135"/>
      <c r="F148" s="165"/>
      <c r="G148" s="135"/>
      <c r="H148" s="165"/>
      <c r="I148" s="165"/>
      <c r="J148" s="135"/>
      <c r="K148" s="165"/>
      <c r="L148" s="16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</row>
    <row r="149" ht="15.75" customHeight="1">
      <c r="A149" s="135"/>
      <c r="B149" s="135"/>
      <c r="C149" s="135"/>
      <c r="D149" s="135"/>
      <c r="E149" s="135"/>
      <c r="F149" s="165"/>
      <c r="G149" s="135"/>
      <c r="H149" s="165"/>
      <c r="I149" s="165"/>
      <c r="J149" s="135"/>
      <c r="K149" s="165"/>
      <c r="L149" s="16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</row>
    <row r="150" ht="15.75" customHeight="1">
      <c r="A150" s="135"/>
      <c r="B150" s="135"/>
      <c r="C150" s="135"/>
      <c r="D150" s="135"/>
      <c r="E150" s="135"/>
      <c r="F150" s="165"/>
      <c r="G150" s="135"/>
      <c r="H150" s="165"/>
      <c r="I150" s="165"/>
      <c r="J150" s="135"/>
      <c r="K150" s="165"/>
      <c r="L150" s="16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</row>
    <row r="151" ht="15.75" customHeight="1">
      <c r="A151" s="135"/>
      <c r="B151" s="135"/>
      <c r="C151" s="135"/>
      <c r="D151" s="135"/>
      <c r="E151" s="135"/>
      <c r="F151" s="165"/>
      <c r="G151" s="135"/>
      <c r="H151" s="165"/>
      <c r="I151" s="165"/>
      <c r="J151" s="135"/>
      <c r="K151" s="165"/>
      <c r="L151" s="16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</row>
    <row r="152" ht="15.75" customHeight="1">
      <c r="A152" s="135"/>
      <c r="B152" s="135"/>
      <c r="C152" s="135"/>
      <c r="D152" s="135"/>
      <c r="E152" s="135"/>
      <c r="F152" s="165"/>
      <c r="G152" s="135"/>
      <c r="H152" s="165"/>
      <c r="I152" s="165"/>
      <c r="J152" s="135"/>
      <c r="K152" s="165"/>
      <c r="L152" s="16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</row>
    <row r="153" ht="15.75" customHeight="1">
      <c r="A153" s="135"/>
      <c r="B153" s="135"/>
      <c r="C153" s="135"/>
      <c r="D153" s="135"/>
      <c r="E153" s="135"/>
      <c r="F153" s="165"/>
      <c r="G153" s="135"/>
      <c r="H153" s="165"/>
      <c r="I153" s="165"/>
      <c r="J153" s="135"/>
      <c r="K153" s="165"/>
      <c r="L153" s="16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</row>
    <row r="154" ht="15.75" customHeight="1">
      <c r="A154" s="135"/>
      <c r="B154" s="135"/>
      <c r="C154" s="135"/>
      <c r="D154" s="135"/>
      <c r="E154" s="135"/>
      <c r="F154" s="165"/>
      <c r="G154" s="135"/>
      <c r="H154" s="165"/>
      <c r="I154" s="165"/>
      <c r="J154" s="135"/>
      <c r="K154" s="165"/>
      <c r="L154" s="16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</row>
    <row r="155" ht="15.75" customHeight="1">
      <c r="A155" s="135"/>
      <c r="B155" s="135"/>
      <c r="C155" s="135"/>
      <c r="D155" s="135"/>
      <c r="E155" s="135"/>
      <c r="F155" s="165"/>
      <c r="G155" s="135"/>
      <c r="H155" s="165"/>
      <c r="I155" s="165"/>
      <c r="J155" s="135"/>
      <c r="K155" s="165"/>
      <c r="L155" s="16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</row>
    <row r="156" ht="15.75" customHeight="1">
      <c r="A156" s="135"/>
      <c r="B156" s="135"/>
      <c r="C156" s="135"/>
      <c r="D156" s="135"/>
      <c r="E156" s="135"/>
      <c r="F156" s="165"/>
      <c r="G156" s="135"/>
      <c r="H156" s="165"/>
      <c r="I156" s="165"/>
      <c r="J156" s="135"/>
      <c r="K156" s="165"/>
      <c r="L156" s="16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</row>
    <row r="157" ht="15.75" customHeight="1">
      <c r="A157" s="135"/>
      <c r="B157" s="135"/>
      <c r="C157" s="135"/>
      <c r="D157" s="135"/>
      <c r="E157" s="135"/>
      <c r="F157" s="165"/>
      <c r="G157" s="135"/>
      <c r="H157" s="165"/>
      <c r="I157" s="165"/>
      <c r="J157" s="135"/>
      <c r="K157" s="165"/>
      <c r="L157" s="16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</row>
    <row r="158" ht="15.75" customHeight="1">
      <c r="A158" s="135"/>
      <c r="B158" s="135"/>
      <c r="C158" s="135"/>
      <c r="D158" s="135"/>
      <c r="E158" s="135"/>
      <c r="F158" s="165"/>
      <c r="G158" s="135"/>
      <c r="H158" s="165"/>
      <c r="I158" s="165"/>
      <c r="J158" s="135"/>
      <c r="K158" s="165"/>
      <c r="L158" s="16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</row>
    <row r="159" ht="15.75" customHeight="1">
      <c r="A159" s="135"/>
      <c r="B159" s="135"/>
      <c r="C159" s="135"/>
      <c r="D159" s="135"/>
      <c r="E159" s="135"/>
      <c r="F159" s="165"/>
      <c r="G159" s="135"/>
      <c r="H159" s="165"/>
      <c r="I159" s="165"/>
      <c r="J159" s="135"/>
      <c r="K159" s="165"/>
      <c r="L159" s="16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</row>
    <row r="160" ht="15.75" customHeight="1">
      <c r="A160" s="135"/>
      <c r="B160" s="135"/>
      <c r="C160" s="135"/>
      <c r="D160" s="135"/>
      <c r="E160" s="135"/>
      <c r="F160" s="165"/>
      <c r="G160" s="135"/>
      <c r="H160" s="165"/>
      <c r="I160" s="165"/>
      <c r="J160" s="135"/>
      <c r="K160" s="165"/>
      <c r="L160" s="16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</row>
    <row r="161" ht="15.75" customHeight="1">
      <c r="A161" s="135"/>
      <c r="B161" s="135"/>
      <c r="C161" s="135"/>
      <c r="D161" s="135"/>
      <c r="E161" s="135"/>
      <c r="F161" s="165"/>
      <c r="G161" s="135"/>
      <c r="H161" s="165"/>
      <c r="I161" s="165"/>
      <c r="J161" s="135"/>
      <c r="K161" s="165"/>
      <c r="L161" s="16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</row>
    <row r="162" ht="15.75" customHeight="1">
      <c r="A162" s="135"/>
      <c r="B162" s="135"/>
      <c r="C162" s="135"/>
      <c r="D162" s="135"/>
      <c r="E162" s="135"/>
      <c r="F162" s="165"/>
      <c r="G162" s="135"/>
      <c r="H162" s="165"/>
      <c r="I162" s="165"/>
      <c r="J162" s="135"/>
      <c r="K162" s="165"/>
      <c r="L162" s="16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</row>
    <row r="163" ht="15.75" customHeight="1">
      <c r="A163" s="135"/>
      <c r="B163" s="135"/>
      <c r="C163" s="135"/>
      <c r="D163" s="135"/>
      <c r="E163" s="135"/>
      <c r="F163" s="165"/>
      <c r="G163" s="135"/>
      <c r="H163" s="165"/>
      <c r="I163" s="165"/>
      <c r="J163" s="135"/>
      <c r="K163" s="165"/>
      <c r="L163" s="16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</row>
    <row r="164" ht="15.75" customHeight="1">
      <c r="A164" s="135"/>
      <c r="B164" s="135"/>
      <c r="C164" s="135"/>
      <c r="D164" s="135"/>
      <c r="E164" s="135"/>
      <c r="F164" s="165"/>
      <c r="G164" s="135"/>
      <c r="H164" s="165"/>
      <c r="I164" s="165"/>
      <c r="J164" s="135"/>
      <c r="K164" s="165"/>
      <c r="L164" s="16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5" ht="15.75" customHeight="1">
      <c r="A165" s="135"/>
      <c r="B165" s="135"/>
      <c r="C165" s="135"/>
      <c r="D165" s="135"/>
      <c r="E165" s="135"/>
      <c r="F165" s="165"/>
      <c r="G165" s="135"/>
      <c r="H165" s="165"/>
      <c r="I165" s="165"/>
      <c r="J165" s="135"/>
      <c r="K165" s="165"/>
      <c r="L165" s="16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</row>
    <row r="166" ht="15.75" customHeight="1">
      <c r="A166" s="135"/>
      <c r="B166" s="135"/>
      <c r="C166" s="135"/>
      <c r="D166" s="135"/>
      <c r="E166" s="135"/>
      <c r="F166" s="165"/>
      <c r="G166" s="135"/>
      <c r="H166" s="165"/>
      <c r="I166" s="165"/>
      <c r="J166" s="135"/>
      <c r="K166" s="165"/>
      <c r="L166" s="16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</row>
    <row r="167" ht="15.75" customHeight="1">
      <c r="A167" s="135"/>
      <c r="B167" s="135"/>
      <c r="C167" s="135"/>
      <c r="D167" s="135"/>
      <c r="E167" s="135"/>
      <c r="F167" s="165"/>
      <c r="G167" s="135"/>
      <c r="H167" s="165"/>
      <c r="I167" s="165"/>
      <c r="J167" s="135"/>
      <c r="K167" s="165"/>
      <c r="L167" s="16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</row>
    <row r="168" ht="15.75" customHeight="1">
      <c r="A168" s="135"/>
      <c r="B168" s="135"/>
      <c r="C168" s="135"/>
      <c r="D168" s="135"/>
      <c r="E168" s="135"/>
      <c r="F168" s="165"/>
      <c r="G168" s="135"/>
      <c r="H168" s="165"/>
      <c r="I168" s="165"/>
      <c r="J168" s="135"/>
      <c r="K168" s="165"/>
      <c r="L168" s="16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</row>
    <row r="169" ht="15.75" customHeight="1">
      <c r="A169" s="135"/>
      <c r="B169" s="135"/>
      <c r="C169" s="135"/>
      <c r="D169" s="135"/>
      <c r="E169" s="135"/>
      <c r="F169" s="165"/>
      <c r="G169" s="135"/>
      <c r="H169" s="165"/>
      <c r="I169" s="165"/>
      <c r="J169" s="135"/>
      <c r="K169" s="165"/>
      <c r="L169" s="16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</row>
    <row r="170" ht="15.75" customHeight="1">
      <c r="A170" s="135"/>
      <c r="B170" s="135"/>
      <c r="C170" s="135"/>
      <c r="D170" s="135"/>
      <c r="E170" s="135"/>
      <c r="F170" s="165"/>
      <c r="G170" s="135"/>
      <c r="H170" s="165"/>
      <c r="I170" s="165"/>
      <c r="J170" s="135"/>
      <c r="K170" s="165"/>
      <c r="L170" s="16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</row>
    <row r="171" ht="15.75" customHeight="1">
      <c r="A171" s="135"/>
      <c r="B171" s="135"/>
      <c r="C171" s="135"/>
      <c r="D171" s="135"/>
      <c r="E171" s="135"/>
      <c r="F171" s="165"/>
      <c r="G171" s="135"/>
      <c r="H171" s="165"/>
      <c r="I171" s="165"/>
      <c r="J171" s="135"/>
      <c r="K171" s="165"/>
      <c r="L171" s="16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</row>
    <row r="172" ht="15.75" customHeight="1">
      <c r="A172" s="135"/>
      <c r="B172" s="135"/>
      <c r="C172" s="135"/>
      <c r="D172" s="135"/>
      <c r="E172" s="135"/>
      <c r="F172" s="165"/>
      <c r="G172" s="135"/>
      <c r="H172" s="165"/>
      <c r="I172" s="165"/>
      <c r="J172" s="135"/>
      <c r="K172" s="165"/>
      <c r="L172" s="16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</row>
    <row r="173" ht="15.75" customHeight="1">
      <c r="A173" s="135"/>
      <c r="B173" s="135"/>
      <c r="C173" s="135"/>
      <c r="D173" s="135"/>
      <c r="E173" s="135"/>
      <c r="F173" s="165"/>
      <c r="G173" s="135"/>
      <c r="H173" s="165"/>
      <c r="I173" s="165"/>
      <c r="J173" s="135"/>
      <c r="K173" s="165"/>
      <c r="L173" s="16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</row>
    <row r="174" ht="15.75" customHeight="1">
      <c r="A174" s="135"/>
      <c r="B174" s="135"/>
      <c r="C174" s="135"/>
      <c r="D174" s="135"/>
      <c r="E174" s="135"/>
      <c r="F174" s="165"/>
      <c r="G174" s="135"/>
      <c r="H174" s="165"/>
      <c r="I174" s="165"/>
      <c r="J174" s="135"/>
      <c r="K174" s="165"/>
      <c r="L174" s="16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</row>
    <row r="175" ht="15.75" customHeight="1">
      <c r="A175" s="135"/>
      <c r="B175" s="135"/>
      <c r="C175" s="135"/>
      <c r="D175" s="135"/>
      <c r="E175" s="135"/>
      <c r="F175" s="165"/>
      <c r="G175" s="135"/>
      <c r="H175" s="165"/>
      <c r="I175" s="165"/>
      <c r="J175" s="135"/>
      <c r="K175" s="165"/>
      <c r="L175" s="16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</row>
    <row r="176" ht="15.75" customHeight="1">
      <c r="A176" s="135"/>
      <c r="B176" s="135"/>
      <c r="C176" s="135"/>
      <c r="D176" s="135"/>
      <c r="E176" s="135"/>
      <c r="F176" s="165"/>
      <c r="G176" s="135"/>
      <c r="H176" s="165"/>
      <c r="I176" s="165"/>
      <c r="J176" s="135"/>
      <c r="K176" s="165"/>
      <c r="L176" s="16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</row>
    <row r="177" ht="15.75" customHeight="1">
      <c r="A177" s="135"/>
      <c r="B177" s="135"/>
      <c r="C177" s="135"/>
      <c r="D177" s="135"/>
      <c r="E177" s="135"/>
      <c r="F177" s="165"/>
      <c r="G177" s="135"/>
      <c r="H177" s="165"/>
      <c r="I177" s="165"/>
      <c r="J177" s="135"/>
      <c r="K177" s="165"/>
      <c r="L177" s="16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</row>
    <row r="178" ht="15.75" customHeight="1">
      <c r="A178" s="135"/>
      <c r="B178" s="135"/>
      <c r="C178" s="135"/>
      <c r="D178" s="135"/>
      <c r="E178" s="135"/>
      <c r="F178" s="165"/>
      <c r="G178" s="135"/>
      <c r="H178" s="165"/>
      <c r="I178" s="165"/>
      <c r="J178" s="135"/>
      <c r="K178" s="165"/>
      <c r="L178" s="16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</row>
    <row r="179" ht="15.75" customHeight="1">
      <c r="A179" s="135"/>
      <c r="B179" s="135"/>
      <c r="C179" s="135"/>
      <c r="D179" s="135"/>
      <c r="E179" s="135"/>
      <c r="F179" s="165"/>
      <c r="G179" s="135"/>
      <c r="H179" s="165"/>
      <c r="I179" s="165"/>
      <c r="J179" s="135"/>
      <c r="K179" s="165"/>
      <c r="L179" s="16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</row>
    <row r="180" ht="15.75" customHeight="1">
      <c r="A180" s="135"/>
      <c r="B180" s="135"/>
      <c r="C180" s="135"/>
      <c r="D180" s="135"/>
      <c r="E180" s="135"/>
      <c r="F180" s="165"/>
      <c r="G180" s="135"/>
      <c r="H180" s="165"/>
      <c r="I180" s="165"/>
      <c r="J180" s="135"/>
      <c r="K180" s="165"/>
      <c r="L180" s="16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</row>
    <row r="181" ht="15.75" customHeight="1">
      <c r="A181" s="135"/>
      <c r="B181" s="135"/>
      <c r="C181" s="135"/>
      <c r="D181" s="135"/>
      <c r="E181" s="135"/>
      <c r="F181" s="165"/>
      <c r="G181" s="135"/>
      <c r="H181" s="165"/>
      <c r="I181" s="165"/>
      <c r="J181" s="135"/>
      <c r="K181" s="165"/>
      <c r="L181" s="16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</row>
    <row r="182" ht="15.75" customHeight="1">
      <c r="A182" s="135"/>
      <c r="B182" s="135"/>
      <c r="C182" s="135"/>
      <c r="D182" s="135"/>
      <c r="E182" s="135"/>
      <c r="F182" s="165"/>
      <c r="G182" s="135"/>
      <c r="H182" s="165"/>
      <c r="I182" s="165"/>
      <c r="J182" s="135"/>
      <c r="K182" s="165"/>
      <c r="L182" s="16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</row>
    <row r="183" ht="15.75" customHeight="1">
      <c r="A183" s="135"/>
      <c r="B183" s="135"/>
      <c r="C183" s="135"/>
      <c r="D183" s="135"/>
      <c r="E183" s="135"/>
      <c r="F183" s="165"/>
      <c r="G183" s="135"/>
      <c r="H183" s="165"/>
      <c r="I183" s="165"/>
      <c r="J183" s="135"/>
      <c r="K183" s="165"/>
      <c r="L183" s="16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</row>
    <row r="184" ht="15.75" customHeight="1">
      <c r="A184" s="135"/>
      <c r="B184" s="135"/>
      <c r="C184" s="135"/>
      <c r="D184" s="135"/>
      <c r="E184" s="135"/>
      <c r="F184" s="165"/>
      <c r="G184" s="135"/>
      <c r="H184" s="165"/>
      <c r="I184" s="165"/>
      <c r="J184" s="135"/>
      <c r="K184" s="165"/>
      <c r="L184" s="16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</row>
    <row r="185" ht="15.75" customHeight="1">
      <c r="A185" s="135"/>
      <c r="B185" s="135"/>
      <c r="C185" s="135"/>
      <c r="D185" s="135"/>
      <c r="E185" s="135"/>
      <c r="F185" s="165"/>
      <c r="G185" s="135"/>
      <c r="H185" s="165"/>
      <c r="I185" s="165"/>
      <c r="J185" s="135"/>
      <c r="K185" s="165"/>
      <c r="L185" s="16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</row>
    <row r="186" ht="15.75" customHeight="1">
      <c r="A186" s="135"/>
      <c r="B186" s="135"/>
      <c r="C186" s="135"/>
      <c r="D186" s="135"/>
      <c r="E186" s="135"/>
      <c r="F186" s="165"/>
      <c r="G186" s="135"/>
      <c r="H186" s="165"/>
      <c r="I186" s="165"/>
      <c r="J186" s="135"/>
      <c r="K186" s="165"/>
      <c r="L186" s="16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</row>
    <row r="187" ht="15.75" customHeight="1">
      <c r="A187" s="135"/>
      <c r="B187" s="135"/>
      <c r="C187" s="135"/>
      <c r="D187" s="135"/>
      <c r="E187" s="135"/>
      <c r="F187" s="165"/>
      <c r="G187" s="135"/>
      <c r="H187" s="165"/>
      <c r="I187" s="165"/>
      <c r="J187" s="135"/>
      <c r="K187" s="165"/>
      <c r="L187" s="16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</row>
    <row r="188" ht="15.75" customHeight="1">
      <c r="A188" s="135"/>
      <c r="B188" s="135"/>
      <c r="C188" s="135"/>
      <c r="D188" s="135"/>
      <c r="E188" s="135"/>
      <c r="F188" s="165"/>
      <c r="G188" s="135"/>
      <c r="H188" s="165"/>
      <c r="I188" s="165"/>
      <c r="J188" s="135"/>
      <c r="K188" s="165"/>
      <c r="L188" s="16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</row>
    <row r="189" ht="15.75" customHeight="1">
      <c r="A189" s="135"/>
      <c r="B189" s="135"/>
      <c r="C189" s="135"/>
      <c r="D189" s="135"/>
      <c r="E189" s="135"/>
      <c r="F189" s="165"/>
      <c r="G189" s="135"/>
      <c r="H189" s="165"/>
      <c r="I189" s="165"/>
      <c r="J189" s="135"/>
      <c r="K189" s="165"/>
      <c r="L189" s="16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</row>
    <row r="190" ht="15.75" customHeight="1">
      <c r="A190" s="135"/>
      <c r="B190" s="135"/>
      <c r="C190" s="135"/>
      <c r="D190" s="135"/>
      <c r="E190" s="135"/>
      <c r="F190" s="165"/>
      <c r="G190" s="135"/>
      <c r="H190" s="165"/>
      <c r="I190" s="165"/>
      <c r="J190" s="135"/>
      <c r="K190" s="165"/>
      <c r="L190" s="16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</row>
    <row r="191" ht="15.75" customHeight="1">
      <c r="A191" s="135"/>
      <c r="B191" s="135"/>
      <c r="C191" s="135"/>
      <c r="D191" s="135"/>
      <c r="E191" s="135"/>
      <c r="F191" s="165"/>
      <c r="G191" s="135"/>
      <c r="H191" s="165"/>
      <c r="I191" s="165"/>
      <c r="J191" s="135"/>
      <c r="K191" s="165"/>
      <c r="L191" s="16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</row>
    <row r="192" ht="15.75" customHeight="1">
      <c r="A192" s="135"/>
      <c r="B192" s="135"/>
      <c r="C192" s="135"/>
      <c r="D192" s="135"/>
      <c r="E192" s="135"/>
      <c r="F192" s="165"/>
      <c r="G192" s="135"/>
      <c r="H192" s="165"/>
      <c r="I192" s="165"/>
      <c r="J192" s="135"/>
      <c r="K192" s="165"/>
      <c r="L192" s="16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</row>
    <row r="193" ht="15.75" customHeight="1">
      <c r="A193" s="135"/>
      <c r="B193" s="135"/>
      <c r="C193" s="135"/>
      <c r="D193" s="135"/>
      <c r="E193" s="135"/>
      <c r="F193" s="165"/>
      <c r="G193" s="135"/>
      <c r="H193" s="165"/>
      <c r="I193" s="165"/>
      <c r="J193" s="135"/>
      <c r="K193" s="165"/>
      <c r="L193" s="16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</row>
    <row r="194" ht="15.75" customHeight="1">
      <c r="A194" s="135"/>
      <c r="B194" s="135"/>
      <c r="C194" s="135"/>
      <c r="D194" s="135"/>
      <c r="E194" s="135"/>
      <c r="F194" s="165"/>
      <c r="G194" s="135"/>
      <c r="H194" s="165"/>
      <c r="I194" s="165"/>
      <c r="J194" s="135"/>
      <c r="K194" s="165"/>
      <c r="L194" s="16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</row>
    <row r="195" ht="15.75" customHeight="1">
      <c r="A195" s="135"/>
      <c r="B195" s="135"/>
      <c r="C195" s="135"/>
      <c r="D195" s="135"/>
      <c r="E195" s="135"/>
      <c r="F195" s="165"/>
      <c r="G195" s="135"/>
      <c r="H195" s="165"/>
      <c r="I195" s="165"/>
      <c r="J195" s="135"/>
      <c r="K195" s="165"/>
      <c r="L195" s="16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</row>
    <row r="196" ht="15.75" customHeight="1">
      <c r="A196" s="135"/>
      <c r="B196" s="135"/>
      <c r="C196" s="135"/>
      <c r="D196" s="135"/>
      <c r="E196" s="135"/>
      <c r="F196" s="165"/>
      <c r="G196" s="135"/>
      <c r="H196" s="165"/>
      <c r="I196" s="165"/>
      <c r="J196" s="135"/>
      <c r="K196" s="165"/>
      <c r="L196" s="16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</row>
    <row r="197" ht="15.75" customHeight="1">
      <c r="A197" s="135"/>
      <c r="B197" s="135"/>
      <c r="C197" s="135"/>
      <c r="D197" s="135"/>
      <c r="E197" s="135"/>
      <c r="F197" s="165"/>
      <c r="G197" s="135"/>
      <c r="H197" s="165"/>
      <c r="I197" s="165"/>
      <c r="J197" s="135"/>
      <c r="K197" s="165"/>
      <c r="L197" s="16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</row>
    <row r="198" ht="15.75" customHeight="1">
      <c r="A198" s="135"/>
      <c r="B198" s="135"/>
      <c r="C198" s="135"/>
      <c r="D198" s="135"/>
      <c r="E198" s="135"/>
      <c r="F198" s="165"/>
      <c r="G198" s="135"/>
      <c r="H198" s="165"/>
      <c r="I198" s="165"/>
      <c r="J198" s="135"/>
      <c r="K198" s="165"/>
      <c r="L198" s="16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</row>
    <row r="199" ht="15.75" customHeight="1">
      <c r="A199" s="135"/>
      <c r="B199" s="135"/>
      <c r="C199" s="135"/>
      <c r="D199" s="135"/>
      <c r="E199" s="135"/>
      <c r="F199" s="165"/>
      <c r="G199" s="135"/>
      <c r="H199" s="165"/>
      <c r="I199" s="165"/>
      <c r="J199" s="135"/>
      <c r="K199" s="165"/>
      <c r="L199" s="16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</row>
    <row r="200" ht="15.75" customHeight="1">
      <c r="A200" s="135"/>
      <c r="B200" s="135"/>
      <c r="C200" s="135"/>
      <c r="D200" s="135"/>
      <c r="E200" s="135"/>
      <c r="F200" s="165"/>
      <c r="G200" s="135"/>
      <c r="H200" s="165"/>
      <c r="I200" s="165"/>
      <c r="J200" s="135"/>
      <c r="K200" s="165"/>
      <c r="L200" s="16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</row>
    <row r="201" ht="15.75" customHeight="1">
      <c r="A201" s="135"/>
      <c r="B201" s="135"/>
      <c r="C201" s="135"/>
      <c r="D201" s="135"/>
      <c r="E201" s="135"/>
      <c r="F201" s="165"/>
      <c r="G201" s="135"/>
      <c r="H201" s="165"/>
      <c r="I201" s="165"/>
      <c r="J201" s="135"/>
      <c r="K201" s="165"/>
      <c r="L201" s="16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</row>
    <row r="202" ht="15.75" customHeight="1">
      <c r="A202" s="135"/>
      <c r="B202" s="135"/>
      <c r="C202" s="135"/>
      <c r="D202" s="135"/>
      <c r="E202" s="135"/>
      <c r="F202" s="165"/>
      <c r="G202" s="135"/>
      <c r="H202" s="165"/>
      <c r="I202" s="165"/>
      <c r="J202" s="135"/>
      <c r="K202" s="165"/>
      <c r="L202" s="16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</row>
    <row r="203" ht="15.75" customHeight="1">
      <c r="A203" s="135"/>
      <c r="B203" s="135"/>
      <c r="C203" s="135"/>
      <c r="D203" s="135"/>
      <c r="E203" s="135"/>
      <c r="F203" s="165"/>
      <c r="G203" s="135"/>
      <c r="H203" s="165"/>
      <c r="I203" s="165"/>
      <c r="J203" s="135"/>
      <c r="K203" s="165"/>
      <c r="L203" s="16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</row>
    <row r="204" ht="15.75" customHeight="1">
      <c r="A204" s="135"/>
      <c r="B204" s="135"/>
      <c r="C204" s="135"/>
      <c r="D204" s="135"/>
      <c r="E204" s="135"/>
      <c r="F204" s="165"/>
      <c r="G204" s="135"/>
      <c r="H204" s="165"/>
      <c r="I204" s="165"/>
      <c r="J204" s="135"/>
      <c r="K204" s="165"/>
      <c r="L204" s="16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</row>
    <row r="205" ht="15.75" customHeight="1">
      <c r="A205" s="135"/>
      <c r="B205" s="135"/>
      <c r="C205" s="135"/>
      <c r="D205" s="135"/>
      <c r="E205" s="135"/>
      <c r="F205" s="165"/>
      <c r="G205" s="135"/>
      <c r="H205" s="165"/>
      <c r="I205" s="165"/>
      <c r="J205" s="135"/>
      <c r="K205" s="165"/>
      <c r="L205" s="16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</row>
    <row r="206" ht="15.75" customHeight="1">
      <c r="A206" s="135"/>
      <c r="B206" s="135"/>
      <c r="C206" s="135"/>
      <c r="D206" s="135"/>
      <c r="E206" s="135"/>
      <c r="F206" s="165"/>
      <c r="G206" s="135"/>
      <c r="H206" s="165"/>
      <c r="I206" s="165"/>
      <c r="J206" s="135"/>
      <c r="K206" s="165"/>
      <c r="L206" s="16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</row>
    <row r="207" ht="15.75" customHeight="1">
      <c r="A207" s="135"/>
      <c r="B207" s="135"/>
      <c r="C207" s="135"/>
      <c r="D207" s="135"/>
      <c r="E207" s="135"/>
      <c r="F207" s="165"/>
      <c r="G207" s="135"/>
      <c r="H207" s="165"/>
      <c r="I207" s="165"/>
      <c r="J207" s="135"/>
      <c r="K207" s="165"/>
      <c r="L207" s="16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</row>
    <row r="208" ht="15.75" customHeight="1">
      <c r="A208" s="135"/>
      <c r="B208" s="135"/>
      <c r="C208" s="135"/>
      <c r="D208" s="135"/>
      <c r="E208" s="135"/>
      <c r="F208" s="165"/>
      <c r="G208" s="135"/>
      <c r="H208" s="165"/>
      <c r="I208" s="165"/>
      <c r="J208" s="135"/>
      <c r="K208" s="165"/>
      <c r="L208" s="16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</row>
    <row r="209" ht="15.75" customHeight="1">
      <c r="A209" s="135"/>
      <c r="B209" s="135"/>
      <c r="C209" s="135"/>
      <c r="D209" s="135"/>
      <c r="E209" s="135"/>
      <c r="F209" s="165"/>
      <c r="G209" s="135"/>
      <c r="H209" s="165"/>
      <c r="I209" s="165"/>
      <c r="J209" s="135"/>
      <c r="K209" s="165"/>
      <c r="L209" s="16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</row>
    <row r="210" ht="15.75" customHeight="1">
      <c r="A210" s="135"/>
      <c r="B210" s="135"/>
      <c r="C210" s="135"/>
      <c r="D210" s="135"/>
      <c r="E210" s="135"/>
      <c r="F210" s="165"/>
      <c r="G210" s="135"/>
      <c r="H210" s="165"/>
      <c r="I210" s="165"/>
      <c r="J210" s="135"/>
      <c r="K210" s="165"/>
      <c r="L210" s="16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</row>
    <row r="211" ht="15.75" customHeight="1">
      <c r="A211" s="135"/>
      <c r="B211" s="135"/>
      <c r="C211" s="135"/>
      <c r="D211" s="135"/>
      <c r="E211" s="135"/>
      <c r="F211" s="165"/>
      <c r="G211" s="135"/>
      <c r="H211" s="165"/>
      <c r="I211" s="165"/>
      <c r="J211" s="135"/>
      <c r="K211" s="165"/>
      <c r="L211" s="16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</row>
    <row r="212" ht="15.75" customHeight="1">
      <c r="A212" s="135"/>
      <c r="B212" s="135"/>
      <c r="C212" s="135"/>
      <c r="D212" s="135"/>
      <c r="E212" s="135"/>
      <c r="F212" s="165"/>
      <c r="G212" s="135"/>
      <c r="H212" s="165"/>
      <c r="I212" s="165"/>
      <c r="J212" s="135"/>
      <c r="K212" s="165"/>
      <c r="L212" s="16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</row>
    <row r="213" ht="15.75" customHeight="1">
      <c r="A213" s="135"/>
      <c r="B213" s="135"/>
      <c r="C213" s="135"/>
      <c r="D213" s="135"/>
      <c r="E213" s="135"/>
      <c r="F213" s="165"/>
      <c r="G213" s="135"/>
      <c r="H213" s="165"/>
      <c r="I213" s="165"/>
      <c r="J213" s="135"/>
      <c r="K213" s="165"/>
      <c r="L213" s="16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</row>
    <row r="214" ht="15.75" customHeight="1">
      <c r="A214" s="135"/>
      <c r="B214" s="135"/>
      <c r="C214" s="135"/>
      <c r="D214" s="135"/>
      <c r="E214" s="135"/>
      <c r="F214" s="165"/>
      <c r="G214" s="135"/>
      <c r="H214" s="165"/>
      <c r="I214" s="165"/>
      <c r="J214" s="135"/>
      <c r="K214" s="165"/>
      <c r="L214" s="16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</row>
    <row r="215" ht="15.75" customHeight="1">
      <c r="A215" s="135"/>
      <c r="B215" s="135"/>
      <c r="C215" s="135"/>
      <c r="D215" s="135"/>
      <c r="E215" s="135"/>
      <c r="F215" s="165"/>
      <c r="G215" s="135"/>
      <c r="H215" s="165"/>
      <c r="I215" s="165"/>
      <c r="J215" s="135"/>
      <c r="K215" s="165"/>
      <c r="L215" s="16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</row>
    <row r="216" ht="15.75" customHeight="1">
      <c r="A216" s="135"/>
      <c r="B216" s="135"/>
      <c r="C216" s="135"/>
      <c r="D216" s="135"/>
      <c r="E216" s="135"/>
      <c r="F216" s="165"/>
      <c r="G216" s="135"/>
      <c r="H216" s="165"/>
      <c r="I216" s="165"/>
      <c r="J216" s="135"/>
      <c r="K216" s="165"/>
      <c r="L216" s="16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</row>
    <row r="217" ht="15.75" customHeight="1">
      <c r="A217" s="135"/>
      <c r="B217" s="135"/>
      <c r="C217" s="135"/>
      <c r="D217" s="135"/>
      <c r="E217" s="135"/>
      <c r="F217" s="165"/>
      <c r="G217" s="135"/>
      <c r="H217" s="165"/>
      <c r="I217" s="165"/>
      <c r="J217" s="135"/>
      <c r="K217" s="165"/>
      <c r="L217" s="16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</row>
    <row r="218" ht="15.75" customHeight="1">
      <c r="A218" s="135"/>
      <c r="B218" s="135"/>
      <c r="C218" s="135"/>
      <c r="D218" s="135"/>
      <c r="E218" s="135"/>
      <c r="F218" s="165"/>
      <c r="G218" s="135"/>
      <c r="H218" s="165"/>
      <c r="I218" s="165"/>
      <c r="J218" s="135"/>
      <c r="K218" s="165"/>
      <c r="L218" s="16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</row>
    <row r="219" ht="15.75" customHeight="1">
      <c r="A219" s="135"/>
      <c r="B219" s="135"/>
      <c r="C219" s="135"/>
      <c r="D219" s="135"/>
      <c r="E219" s="135"/>
      <c r="F219" s="165"/>
      <c r="G219" s="135"/>
      <c r="H219" s="165"/>
      <c r="I219" s="165"/>
      <c r="J219" s="135"/>
      <c r="K219" s="165"/>
      <c r="L219" s="16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</row>
    <row r="220" ht="15.75" customHeight="1">
      <c r="A220" s="135"/>
      <c r="B220" s="135"/>
      <c r="C220" s="135"/>
      <c r="D220" s="135"/>
      <c r="E220" s="135"/>
      <c r="F220" s="165"/>
      <c r="G220" s="135"/>
      <c r="H220" s="165"/>
      <c r="I220" s="165"/>
      <c r="J220" s="135"/>
      <c r="K220" s="165"/>
      <c r="L220" s="16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</row>
    <row r="221" ht="15.75" customHeight="1">
      <c r="A221" s="135"/>
      <c r="B221" s="135"/>
      <c r="C221" s="135"/>
      <c r="D221" s="135"/>
      <c r="E221" s="135"/>
      <c r="F221" s="165"/>
      <c r="G221" s="135"/>
      <c r="H221" s="165"/>
      <c r="I221" s="165"/>
      <c r="J221" s="135"/>
      <c r="K221" s="165"/>
      <c r="L221" s="16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</row>
    <row r="222" ht="15.75" customHeight="1">
      <c r="A222" s="135"/>
      <c r="B222" s="135"/>
      <c r="C222" s="135"/>
      <c r="D222" s="135"/>
      <c r="E222" s="135"/>
      <c r="F222" s="165"/>
      <c r="G222" s="135"/>
      <c r="H222" s="165"/>
      <c r="I222" s="165"/>
      <c r="J222" s="135"/>
      <c r="K222" s="165"/>
      <c r="L222" s="16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</row>
    <row r="223" ht="15.75" customHeight="1">
      <c r="A223" s="135"/>
      <c r="B223" s="135"/>
      <c r="C223" s="135"/>
      <c r="D223" s="135"/>
      <c r="E223" s="135"/>
      <c r="F223" s="165"/>
      <c r="G223" s="135"/>
      <c r="H223" s="165"/>
      <c r="I223" s="165"/>
      <c r="J223" s="135"/>
      <c r="K223" s="165"/>
      <c r="L223" s="16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</row>
    <row r="224" ht="15.75" customHeight="1">
      <c r="A224" s="135"/>
      <c r="B224" s="135"/>
      <c r="C224" s="135"/>
      <c r="D224" s="135"/>
      <c r="E224" s="135"/>
      <c r="F224" s="165"/>
      <c r="G224" s="135"/>
      <c r="H224" s="165"/>
      <c r="I224" s="165"/>
      <c r="J224" s="135"/>
      <c r="K224" s="165"/>
      <c r="L224" s="16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</row>
    <row r="225" ht="15.75" customHeight="1">
      <c r="A225" s="135"/>
      <c r="B225" s="135"/>
      <c r="C225" s="135"/>
      <c r="D225" s="135"/>
      <c r="E225" s="135"/>
      <c r="F225" s="165"/>
      <c r="G225" s="135"/>
      <c r="H225" s="165"/>
      <c r="I225" s="165"/>
      <c r="J225" s="135"/>
      <c r="K225" s="165"/>
      <c r="L225" s="16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</row>
    <row r="226" ht="15.75" customHeight="1">
      <c r="A226" s="135"/>
      <c r="B226" s="135"/>
      <c r="C226" s="135"/>
      <c r="D226" s="135"/>
      <c r="E226" s="135"/>
      <c r="F226" s="165"/>
      <c r="G226" s="135"/>
      <c r="H226" s="165"/>
      <c r="I226" s="165"/>
      <c r="J226" s="135"/>
      <c r="K226" s="165"/>
      <c r="L226" s="16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</row>
    <row r="227" ht="15.75" customHeight="1">
      <c r="A227" s="135"/>
      <c r="B227" s="135"/>
      <c r="C227" s="135"/>
      <c r="D227" s="135"/>
      <c r="E227" s="135"/>
      <c r="F227" s="165"/>
      <c r="G227" s="135"/>
      <c r="H227" s="165"/>
      <c r="I227" s="165"/>
      <c r="J227" s="135"/>
      <c r="K227" s="165"/>
      <c r="L227" s="16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</row>
    <row r="228" ht="15.75" customHeight="1">
      <c r="A228" s="135"/>
      <c r="B228" s="135"/>
      <c r="C228" s="135"/>
      <c r="D228" s="135"/>
      <c r="E228" s="135"/>
      <c r="F228" s="165"/>
      <c r="G228" s="135"/>
      <c r="H228" s="165"/>
      <c r="I228" s="165"/>
      <c r="J228" s="135"/>
      <c r="K228" s="165"/>
      <c r="L228" s="16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</row>
    <row r="229" ht="15.75" customHeight="1">
      <c r="A229" s="135"/>
      <c r="B229" s="135"/>
      <c r="C229" s="135"/>
      <c r="D229" s="135"/>
      <c r="E229" s="135"/>
      <c r="F229" s="165"/>
      <c r="G229" s="135"/>
      <c r="H229" s="165"/>
      <c r="I229" s="165"/>
      <c r="J229" s="135"/>
      <c r="K229" s="165"/>
      <c r="L229" s="16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</row>
    <row r="230" ht="15.75" customHeight="1">
      <c r="A230" s="135"/>
      <c r="B230" s="135"/>
      <c r="C230" s="135"/>
      <c r="D230" s="135"/>
      <c r="E230" s="135"/>
      <c r="F230" s="165"/>
      <c r="G230" s="135"/>
      <c r="H230" s="165"/>
      <c r="I230" s="165"/>
      <c r="J230" s="135"/>
      <c r="K230" s="165"/>
      <c r="L230" s="16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</row>
    <row r="231" ht="15.75" customHeight="1">
      <c r="A231" s="135"/>
      <c r="B231" s="135"/>
      <c r="C231" s="135"/>
      <c r="D231" s="135"/>
      <c r="E231" s="135"/>
      <c r="F231" s="165"/>
      <c r="G231" s="135"/>
      <c r="H231" s="165"/>
      <c r="I231" s="165"/>
      <c r="J231" s="135"/>
      <c r="K231" s="165"/>
      <c r="L231" s="16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</row>
    <row r="232" ht="15.75" customHeight="1">
      <c r="A232" s="135"/>
      <c r="B232" s="135"/>
      <c r="C232" s="135"/>
      <c r="D232" s="135"/>
      <c r="E232" s="135"/>
      <c r="F232" s="165"/>
      <c r="G232" s="135"/>
      <c r="H232" s="165"/>
      <c r="I232" s="165"/>
      <c r="J232" s="135"/>
      <c r="K232" s="165"/>
      <c r="L232" s="16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3" ht="15.75" customHeight="1">
      <c r="A233" s="135"/>
      <c r="B233" s="135"/>
      <c r="C233" s="135"/>
      <c r="D233" s="135"/>
      <c r="E233" s="135"/>
      <c r="F233" s="165"/>
      <c r="G233" s="135"/>
      <c r="H233" s="165"/>
      <c r="I233" s="165"/>
      <c r="J233" s="135"/>
      <c r="K233" s="165"/>
      <c r="L233" s="16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</row>
    <row r="234" ht="15.75" customHeight="1">
      <c r="A234" s="135"/>
      <c r="B234" s="135"/>
      <c r="C234" s="135"/>
      <c r="D234" s="135"/>
      <c r="E234" s="135"/>
      <c r="F234" s="165"/>
      <c r="G234" s="135"/>
      <c r="H234" s="165"/>
      <c r="I234" s="165"/>
      <c r="J234" s="135"/>
      <c r="K234" s="165"/>
      <c r="L234" s="16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</row>
    <row r="235" ht="15.75" customHeight="1">
      <c r="A235" s="135"/>
      <c r="B235" s="135"/>
      <c r="C235" s="135"/>
      <c r="D235" s="135"/>
      <c r="E235" s="135"/>
      <c r="F235" s="165"/>
      <c r="G235" s="135"/>
      <c r="H235" s="165"/>
      <c r="I235" s="165"/>
      <c r="J235" s="135"/>
      <c r="K235" s="165"/>
      <c r="L235" s="16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</row>
    <row r="236" ht="15.75" customHeight="1">
      <c r="A236" s="135"/>
      <c r="B236" s="135"/>
      <c r="C236" s="135"/>
      <c r="D236" s="135"/>
      <c r="E236" s="135"/>
      <c r="F236" s="165"/>
      <c r="G236" s="135"/>
      <c r="H236" s="165"/>
      <c r="I236" s="165"/>
      <c r="J236" s="135"/>
      <c r="K236" s="165"/>
      <c r="L236" s="16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</row>
    <row r="237" ht="15.75" customHeight="1">
      <c r="A237" s="135"/>
      <c r="B237" s="135"/>
      <c r="C237" s="135"/>
      <c r="D237" s="135"/>
      <c r="E237" s="135"/>
      <c r="F237" s="165"/>
      <c r="G237" s="135"/>
      <c r="H237" s="165"/>
      <c r="I237" s="165"/>
      <c r="J237" s="135"/>
      <c r="K237" s="165"/>
      <c r="L237" s="16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</row>
    <row r="238" ht="15.75" customHeight="1">
      <c r="A238" s="135"/>
      <c r="B238" s="135"/>
      <c r="C238" s="135"/>
      <c r="D238" s="135"/>
      <c r="E238" s="135"/>
      <c r="F238" s="165"/>
      <c r="G238" s="135"/>
      <c r="H238" s="165"/>
      <c r="I238" s="165"/>
      <c r="J238" s="135"/>
      <c r="K238" s="165"/>
      <c r="L238" s="16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</row>
    <row r="239" ht="15.75" customHeight="1">
      <c r="A239" s="135"/>
      <c r="B239" s="135"/>
      <c r="C239" s="135"/>
      <c r="D239" s="135"/>
      <c r="E239" s="135"/>
      <c r="F239" s="165"/>
      <c r="G239" s="135"/>
      <c r="H239" s="165"/>
      <c r="I239" s="165"/>
      <c r="J239" s="135"/>
      <c r="K239" s="165"/>
      <c r="L239" s="16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</row>
    <row r="240" ht="15.75" customHeight="1">
      <c r="A240" s="135"/>
      <c r="B240" s="135"/>
      <c r="C240" s="135"/>
      <c r="D240" s="135"/>
      <c r="E240" s="135"/>
      <c r="F240" s="165"/>
      <c r="G240" s="135"/>
      <c r="H240" s="165"/>
      <c r="I240" s="165"/>
      <c r="J240" s="135"/>
      <c r="K240" s="165"/>
      <c r="L240" s="16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</row>
    <row r="241" ht="15.75" customHeight="1">
      <c r="A241" s="135"/>
      <c r="B241" s="135"/>
      <c r="C241" s="135"/>
      <c r="D241" s="135"/>
      <c r="E241" s="135"/>
      <c r="F241" s="165"/>
      <c r="G241" s="135"/>
      <c r="H241" s="165"/>
      <c r="I241" s="165"/>
      <c r="J241" s="135"/>
      <c r="K241" s="165"/>
      <c r="L241" s="16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</row>
    <row r="242" ht="15.75" customHeight="1">
      <c r="A242" s="135"/>
      <c r="B242" s="135"/>
      <c r="C242" s="135"/>
      <c r="D242" s="135"/>
      <c r="E242" s="135"/>
      <c r="F242" s="165"/>
      <c r="G242" s="135"/>
      <c r="H242" s="165"/>
      <c r="I242" s="165"/>
      <c r="J242" s="135"/>
      <c r="K242" s="165"/>
      <c r="L242" s="16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</row>
    <row r="243" ht="15.75" customHeight="1">
      <c r="A243" s="135"/>
      <c r="B243" s="135"/>
      <c r="C243" s="135"/>
      <c r="D243" s="135"/>
      <c r="E243" s="135"/>
      <c r="F243" s="165"/>
      <c r="G243" s="135"/>
      <c r="H243" s="165"/>
      <c r="I243" s="165"/>
      <c r="J243" s="135"/>
      <c r="K243" s="165"/>
      <c r="L243" s="16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</row>
    <row r="244" ht="15.75" customHeight="1">
      <c r="A244" s="135"/>
      <c r="B244" s="135"/>
      <c r="C244" s="135"/>
      <c r="D244" s="135"/>
      <c r="E244" s="135"/>
      <c r="F244" s="165"/>
      <c r="G244" s="135"/>
      <c r="H244" s="165"/>
      <c r="I244" s="165"/>
      <c r="J244" s="135"/>
      <c r="K244" s="165"/>
      <c r="L244" s="16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</row>
    <row r="245" ht="15.75" customHeight="1">
      <c r="A245" s="135"/>
      <c r="B245" s="135"/>
      <c r="C245" s="135"/>
      <c r="D245" s="135"/>
      <c r="E245" s="135"/>
      <c r="F245" s="165"/>
      <c r="G245" s="135"/>
      <c r="H245" s="165"/>
      <c r="I245" s="165"/>
      <c r="J245" s="135"/>
      <c r="K245" s="165"/>
      <c r="L245" s="16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</row>
    <row r="246" ht="15.75" customHeight="1">
      <c r="A246" s="135"/>
      <c r="B246" s="135"/>
      <c r="C246" s="135"/>
      <c r="D246" s="135"/>
      <c r="E246" s="135"/>
      <c r="F246" s="165"/>
      <c r="G246" s="135"/>
      <c r="H246" s="165"/>
      <c r="I246" s="165"/>
      <c r="J246" s="135"/>
      <c r="K246" s="165"/>
      <c r="L246" s="16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</row>
    <row r="247" ht="15.75" customHeight="1">
      <c r="A247" s="135"/>
      <c r="B247" s="135"/>
      <c r="C247" s="135"/>
      <c r="D247" s="135"/>
      <c r="E247" s="135"/>
      <c r="F247" s="165"/>
      <c r="G247" s="135"/>
      <c r="H247" s="165"/>
      <c r="I247" s="165"/>
      <c r="J247" s="135"/>
      <c r="K247" s="165"/>
      <c r="L247" s="16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</row>
    <row r="248" ht="15.75" customHeight="1">
      <c r="A248" s="135"/>
      <c r="B248" s="135"/>
      <c r="C248" s="135"/>
      <c r="D248" s="135"/>
      <c r="E248" s="135"/>
      <c r="F248" s="165"/>
      <c r="G248" s="135"/>
      <c r="H248" s="165"/>
      <c r="I248" s="165"/>
      <c r="J248" s="135"/>
      <c r="K248" s="165"/>
      <c r="L248" s="16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</row>
    <row r="249" ht="15.75" customHeight="1">
      <c r="A249" s="135"/>
      <c r="B249" s="135"/>
      <c r="C249" s="135"/>
      <c r="D249" s="135"/>
      <c r="E249" s="135"/>
      <c r="F249" s="165"/>
      <c r="G249" s="135"/>
      <c r="H249" s="165"/>
      <c r="I249" s="165"/>
      <c r="J249" s="135"/>
      <c r="K249" s="165"/>
      <c r="L249" s="16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</row>
    <row r="250" ht="15.75" customHeight="1">
      <c r="A250" s="135"/>
      <c r="B250" s="135"/>
      <c r="C250" s="135"/>
      <c r="D250" s="135"/>
      <c r="E250" s="135"/>
      <c r="F250" s="165"/>
      <c r="G250" s="135"/>
      <c r="H250" s="165"/>
      <c r="I250" s="165"/>
      <c r="J250" s="135"/>
      <c r="K250" s="165"/>
      <c r="L250" s="16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</row>
    <row r="251" ht="15.75" customHeight="1">
      <c r="A251" s="135"/>
      <c r="B251" s="135"/>
      <c r="C251" s="135"/>
      <c r="D251" s="135"/>
      <c r="E251" s="135"/>
      <c r="F251" s="165"/>
      <c r="G251" s="135"/>
      <c r="H251" s="165"/>
      <c r="I251" s="165"/>
      <c r="J251" s="135"/>
      <c r="K251" s="165"/>
      <c r="L251" s="16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</row>
    <row r="252" ht="15.75" customHeight="1">
      <c r="A252" s="135"/>
      <c r="B252" s="135"/>
      <c r="C252" s="135"/>
      <c r="D252" s="135"/>
      <c r="E252" s="135"/>
      <c r="F252" s="165"/>
      <c r="G252" s="135"/>
      <c r="H252" s="165"/>
      <c r="I252" s="165"/>
      <c r="J252" s="135"/>
      <c r="K252" s="165"/>
      <c r="L252" s="16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</row>
    <row r="253" ht="15.75" customHeight="1">
      <c r="A253" s="135"/>
      <c r="B253" s="135"/>
      <c r="C253" s="135"/>
      <c r="D253" s="135"/>
      <c r="E253" s="135"/>
      <c r="F253" s="165"/>
      <c r="G253" s="135"/>
      <c r="H253" s="165"/>
      <c r="I253" s="165"/>
      <c r="J253" s="135"/>
      <c r="K253" s="165"/>
      <c r="L253" s="16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ht="15.75" customHeight="1">
      <c r="A254" s="135"/>
      <c r="B254" s="135"/>
      <c r="C254" s="135"/>
      <c r="D254" s="135"/>
      <c r="E254" s="135"/>
      <c r="F254" s="165"/>
      <c r="G254" s="135"/>
      <c r="H254" s="165"/>
      <c r="I254" s="165"/>
      <c r="J254" s="135"/>
      <c r="K254" s="165"/>
      <c r="L254" s="16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ht="15.75" customHeight="1">
      <c r="A255" s="135"/>
      <c r="B255" s="135"/>
      <c r="C255" s="135"/>
      <c r="D255" s="135"/>
      <c r="E255" s="135"/>
      <c r="F255" s="165"/>
      <c r="G255" s="135"/>
      <c r="H255" s="165"/>
      <c r="I255" s="165"/>
      <c r="J255" s="135"/>
      <c r="K255" s="165"/>
      <c r="L255" s="16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</row>
    <row r="256" ht="15.75" customHeight="1">
      <c r="A256" s="135"/>
      <c r="B256" s="135"/>
      <c r="C256" s="135"/>
      <c r="D256" s="135"/>
      <c r="E256" s="135"/>
      <c r="F256" s="165"/>
      <c r="G256" s="135"/>
      <c r="H256" s="165"/>
      <c r="I256" s="165"/>
      <c r="J256" s="135"/>
      <c r="K256" s="165"/>
      <c r="L256" s="16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</row>
    <row r="257" ht="15.75" customHeight="1">
      <c r="A257" s="135"/>
      <c r="B257" s="135"/>
      <c r="C257" s="135"/>
      <c r="D257" s="135"/>
      <c r="E257" s="135"/>
      <c r="F257" s="165"/>
      <c r="G257" s="135"/>
      <c r="H257" s="165"/>
      <c r="I257" s="165"/>
      <c r="J257" s="135"/>
      <c r="K257" s="165"/>
      <c r="L257" s="16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</row>
    <row r="258" ht="15.75" customHeight="1">
      <c r="A258" s="135"/>
      <c r="B258" s="135"/>
      <c r="C258" s="135"/>
      <c r="D258" s="135"/>
      <c r="E258" s="135"/>
      <c r="F258" s="165"/>
      <c r="G258" s="135"/>
      <c r="H258" s="165"/>
      <c r="I258" s="165"/>
      <c r="J258" s="135"/>
      <c r="K258" s="165"/>
      <c r="L258" s="16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</row>
    <row r="259" ht="15.75" customHeight="1">
      <c r="A259" s="135"/>
      <c r="B259" s="135"/>
      <c r="C259" s="135"/>
      <c r="D259" s="135"/>
      <c r="E259" s="135"/>
      <c r="F259" s="165"/>
      <c r="G259" s="135"/>
      <c r="H259" s="165"/>
      <c r="I259" s="165"/>
      <c r="J259" s="135"/>
      <c r="K259" s="165"/>
      <c r="L259" s="16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</row>
    <row r="260" ht="15.75" customHeight="1">
      <c r="A260" s="135"/>
      <c r="B260" s="135"/>
      <c r="C260" s="135"/>
      <c r="D260" s="135"/>
      <c r="E260" s="135"/>
      <c r="F260" s="165"/>
      <c r="G260" s="135"/>
      <c r="H260" s="165"/>
      <c r="I260" s="165"/>
      <c r="J260" s="135"/>
      <c r="K260" s="165"/>
      <c r="L260" s="16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</row>
    <row r="261" ht="15.75" customHeight="1">
      <c r="A261" s="135"/>
      <c r="B261" s="135"/>
      <c r="C261" s="135"/>
      <c r="D261" s="135"/>
      <c r="E261" s="135"/>
      <c r="F261" s="165"/>
      <c r="G261" s="135"/>
      <c r="H261" s="165"/>
      <c r="I261" s="165"/>
      <c r="J261" s="135"/>
      <c r="K261" s="165"/>
      <c r="L261" s="16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</row>
    <row r="262" ht="15.75" customHeight="1">
      <c r="A262" s="135"/>
      <c r="B262" s="135"/>
      <c r="C262" s="135"/>
      <c r="D262" s="135"/>
      <c r="E262" s="135"/>
      <c r="F262" s="165"/>
      <c r="G262" s="135"/>
      <c r="H262" s="165"/>
      <c r="I262" s="165"/>
      <c r="J262" s="135"/>
      <c r="K262" s="165"/>
      <c r="L262" s="16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</row>
    <row r="263" ht="15.75" customHeight="1">
      <c r="A263" s="135"/>
      <c r="B263" s="135"/>
      <c r="C263" s="135"/>
      <c r="D263" s="135"/>
      <c r="E263" s="135"/>
      <c r="F263" s="165"/>
      <c r="G263" s="135"/>
      <c r="H263" s="165"/>
      <c r="I263" s="165"/>
      <c r="J263" s="135"/>
      <c r="K263" s="165"/>
      <c r="L263" s="16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</row>
    <row r="264" ht="15.75" customHeight="1">
      <c r="A264" s="135"/>
      <c r="B264" s="135"/>
      <c r="C264" s="135"/>
      <c r="D264" s="135"/>
      <c r="E264" s="135"/>
      <c r="F264" s="165"/>
      <c r="G264" s="135"/>
      <c r="H264" s="165"/>
      <c r="I264" s="165"/>
      <c r="J264" s="135"/>
      <c r="K264" s="165"/>
      <c r="L264" s="16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</row>
    <row r="265" ht="15.75" customHeight="1">
      <c r="A265" s="135"/>
      <c r="B265" s="135"/>
      <c r="C265" s="135"/>
      <c r="D265" s="135"/>
      <c r="E265" s="135"/>
      <c r="F265" s="165"/>
      <c r="G265" s="135"/>
      <c r="H265" s="165"/>
      <c r="I265" s="165"/>
      <c r="J265" s="135"/>
      <c r="K265" s="165"/>
      <c r="L265" s="16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</row>
    <row r="266" ht="15.75" customHeight="1">
      <c r="A266" s="135"/>
      <c r="B266" s="135"/>
      <c r="C266" s="135"/>
      <c r="D266" s="135"/>
      <c r="E266" s="135"/>
      <c r="F266" s="165"/>
      <c r="G266" s="135"/>
      <c r="H266" s="165"/>
      <c r="I266" s="165"/>
      <c r="J266" s="135"/>
      <c r="K266" s="165"/>
      <c r="L266" s="16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</row>
    <row r="267" ht="15.75" customHeight="1">
      <c r="A267" s="135"/>
      <c r="B267" s="135"/>
      <c r="C267" s="135"/>
      <c r="D267" s="135"/>
      <c r="E267" s="135"/>
      <c r="F267" s="165"/>
      <c r="G267" s="135"/>
      <c r="H267" s="165"/>
      <c r="I267" s="165"/>
      <c r="J267" s="135"/>
      <c r="K267" s="165"/>
      <c r="L267" s="16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</row>
    <row r="268" ht="15.75" customHeight="1">
      <c r="A268" s="135"/>
      <c r="B268" s="135"/>
      <c r="C268" s="135"/>
      <c r="D268" s="135"/>
      <c r="E268" s="135"/>
      <c r="F268" s="165"/>
      <c r="G268" s="135"/>
      <c r="H268" s="165"/>
      <c r="I268" s="165"/>
      <c r="J268" s="135"/>
      <c r="K268" s="165"/>
      <c r="L268" s="16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</row>
    <row r="269" ht="15.75" customHeight="1">
      <c r="A269" s="135"/>
      <c r="B269" s="135"/>
      <c r="C269" s="135"/>
      <c r="D269" s="135"/>
      <c r="E269" s="135"/>
      <c r="F269" s="165"/>
      <c r="G269" s="135"/>
      <c r="H269" s="165"/>
      <c r="I269" s="165"/>
      <c r="J269" s="135"/>
      <c r="K269" s="165"/>
      <c r="L269" s="16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</row>
    <row r="270" ht="15.75" customHeight="1">
      <c r="A270" s="135"/>
      <c r="B270" s="135"/>
      <c r="C270" s="135"/>
      <c r="D270" s="135"/>
      <c r="E270" s="135"/>
      <c r="F270" s="165"/>
      <c r="G270" s="135"/>
      <c r="H270" s="165"/>
      <c r="I270" s="165"/>
      <c r="J270" s="135"/>
      <c r="K270" s="165"/>
      <c r="L270" s="16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</row>
    <row r="271" ht="15.75" customHeight="1">
      <c r="A271" s="135"/>
      <c r="B271" s="135"/>
      <c r="C271" s="135"/>
      <c r="D271" s="135"/>
      <c r="E271" s="135"/>
      <c r="F271" s="165"/>
      <c r="G271" s="135"/>
      <c r="H271" s="165"/>
      <c r="I271" s="165"/>
      <c r="J271" s="135"/>
      <c r="K271" s="165"/>
      <c r="L271" s="16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</row>
    <row r="272" ht="15.75" customHeight="1">
      <c r="A272" s="135"/>
      <c r="B272" s="135"/>
      <c r="C272" s="135"/>
      <c r="D272" s="135"/>
      <c r="E272" s="135"/>
      <c r="F272" s="165"/>
      <c r="G272" s="135"/>
      <c r="H272" s="165"/>
      <c r="I272" s="165"/>
      <c r="J272" s="135"/>
      <c r="K272" s="165"/>
      <c r="L272" s="16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ht="15.75" customHeight="1">
      <c r="A273" s="135"/>
      <c r="B273" s="135"/>
      <c r="C273" s="135"/>
      <c r="D273" s="135"/>
      <c r="E273" s="135"/>
      <c r="F273" s="165"/>
      <c r="G273" s="135"/>
      <c r="H273" s="165"/>
      <c r="I273" s="165"/>
      <c r="J273" s="135"/>
      <c r="K273" s="165"/>
      <c r="L273" s="16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</row>
    <row r="274" ht="15.75" customHeight="1">
      <c r="A274" s="135"/>
      <c r="B274" s="135"/>
      <c r="C274" s="135"/>
      <c r="D274" s="135"/>
      <c r="E274" s="135"/>
      <c r="F274" s="165"/>
      <c r="G274" s="135"/>
      <c r="H274" s="165"/>
      <c r="I274" s="165"/>
      <c r="J274" s="135"/>
      <c r="K274" s="165"/>
      <c r="L274" s="16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</row>
    <row r="275" ht="15.75" customHeight="1">
      <c r="A275" s="135"/>
      <c r="B275" s="135"/>
      <c r="C275" s="135"/>
      <c r="D275" s="135"/>
      <c r="E275" s="135"/>
      <c r="F275" s="165"/>
      <c r="G275" s="135"/>
      <c r="H275" s="165"/>
      <c r="I275" s="165"/>
      <c r="J275" s="135"/>
      <c r="K275" s="165"/>
      <c r="L275" s="16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</row>
    <row r="276" ht="15.75" customHeight="1">
      <c r="A276" s="135"/>
      <c r="B276" s="135"/>
      <c r="C276" s="135"/>
      <c r="D276" s="135"/>
      <c r="E276" s="135"/>
      <c r="F276" s="165"/>
      <c r="G276" s="135"/>
      <c r="H276" s="165"/>
      <c r="I276" s="165"/>
      <c r="J276" s="135"/>
      <c r="K276" s="165"/>
      <c r="L276" s="16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</row>
    <row r="277" ht="15.75" customHeight="1">
      <c r="A277" s="135"/>
      <c r="B277" s="135"/>
      <c r="C277" s="135"/>
      <c r="D277" s="135"/>
      <c r="E277" s="135"/>
      <c r="F277" s="165"/>
      <c r="G277" s="135"/>
      <c r="H277" s="165"/>
      <c r="I277" s="165"/>
      <c r="J277" s="135"/>
      <c r="K277" s="165"/>
      <c r="L277" s="16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</row>
    <row r="278" ht="15.75" customHeight="1">
      <c r="A278" s="135"/>
      <c r="B278" s="135"/>
      <c r="C278" s="135"/>
      <c r="D278" s="135"/>
      <c r="E278" s="135"/>
      <c r="F278" s="165"/>
      <c r="G278" s="135"/>
      <c r="H278" s="165"/>
      <c r="I278" s="165"/>
      <c r="J278" s="135"/>
      <c r="K278" s="165"/>
      <c r="L278" s="16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</row>
    <row r="279" ht="15.75" customHeight="1">
      <c r="A279" s="135"/>
      <c r="B279" s="135"/>
      <c r="C279" s="135"/>
      <c r="D279" s="135"/>
      <c r="E279" s="135"/>
      <c r="F279" s="165"/>
      <c r="G279" s="135"/>
      <c r="H279" s="165"/>
      <c r="I279" s="165"/>
      <c r="J279" s="135"/>
      <c r="K279" s="165"/>
      <c r="L279" s="16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</row>
    <row r="280" ht="15.75" customHeight="1">
      <c r="A280" s="135"/>
      <c r="B280" s="135"/>
      <c r="C280" s="135"/>
      <c r="D280" s="135"/>
      <c r="E280" s="135"/>
      <c r="F280" s="165"/>
      <c r="G280" s="135"/>
      <c r="H280" s="165"/>
      <c r="I280" s="165"/>
      <c r="J280" s="135"/>
      <c r="K280" s="165"/>
      <c r="L280" s="16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</row>
    <row r="281" ht="15.75" customHeight="1">
      <c r="A281" s="135"/>
      <c r="B281" s="135"/>
      <c r="C281" s="135"/>
      <c r="D281" s="135"/>
      <c r="E281" s="135"/>
      <c r="F281" s="165"/>
      <c r="G281" s="135"/>
      <c r="H281" s="165"/>
      <c r="I281" s="165"/>
      <c r="J281" s="135"/>
      <c r="K281" s="165"/>
      <c r="L281" s="16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</row>
    <row r="282" ht="15.75" customHeight="1">
      <c r="A282" s="135"/>
      <c r="B282" s="135"/>
      <c r="C282" s="135"/>
      <c r="D282" s="135"/>
      <c r="E282" s="135"/>
      <c r="F282" s="165"/>
      <c r="G282" s="135"/>
      <c r="H282" s="165"/>
      <c r="I282" s="165"/>
      <c r="J282" s="135"/>
      <c r="K282" s="165"/>
      <c r="L282" s="16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3" ht="15.75" customHeight="1">
      <c r="A283" s="135"/>
      <c r="B283" s="135"/>
      <c r="C283" s="135"/>
      <c r="D283" s="135"/>
      <c r="E283" s="135"/>
      <c r="F283" s="165"/>
      <c r="G283" s="135"/>
      <c r="H283" s="165"/>
      <c r="I283" s="165"/>
      <c r="J283" s="135"/>
      <c r="K283" s="165"/>
      <c r="L283" s="16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</row>
    <row r="284" ht="15.75" customHeight="1">
      <c r="A284" s="135"/>
      <c r="B284" s="135"/>
      <c r="C284" s="135"/>
      <c r="D284" s="135"/>
      <c r="E284" s="135"/>
      <c r="F284" s="165"/>
      <c r="G284" s="135"/>
      <c r="H284" s="165"/>
      <c r="I284" s="165"/>
      <c r="J284" s="135"/>
      <c r="K284" s="165"/>
      <c r="L284" s="16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</row>
    <row r="285" ht="15.75" customHeight="1">
      <c r="A285" s="135"/>
      <c r="B285" s="135"/>
      <c r="C285" s="135"/>
      <c r="D285" s="135"/>
      <c r="E285" s="135"/>
      <c r="F285" s="165"/>
      <c r="G285" s="135"/>
      <c r="H285" s="165"/>
      <c r="I285" s="165"/>
      <c r="J285" s="135"/>
      <c r="K285" s="165"/>
      <c r="L285" s="16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</row>
    <row r="286" ht="15.75" customHeight="1">
      <c r="A286" s="135"/>
      <c r="B286" s="135"/>
      <c r="C286" s="135"/>
      <c r="D286" s="135"/>
      <c r="E286" s="135"/>
      <c r="F286" s="165"/>
      <c r="G286" s="135"/>
      <c r="H286" s="165"/>
      <c r="I286" s="165"/>
      <c r="J286" s="135"/>
      <c r="K286" s="165"/>
      <c r="L286" s="16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</row>
    <row r="287" ht="15.75" customHeight="1">
      <c r="A287" s="135"/>
      <c r="B287" s="135"/>
      <c r="C287" s="135"/>
      <c r="D287" s="135"/>
      <c r="E287" s="135"/>
      <c r="F287" s="165"/>
      <c r="G287" s="135"/>
      <c r="H287" s="165"/>
      <c r="I287" s="165"/>
      <c r="J287" s="135"/>
      <c r="K287" s="165"/>
      <c r="L287" s="16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ht="15.75" customHeight="1">
      <c r="A288" s="135"/>
      <c r="B288" s="135"/>
      <c r="C288" s="135"/>
      <c r="D288" s="135"/>
      <c r="E288" s="135"/>
      <c r="F288" s="165"/>
      <c r="G288" s="135"/>
      <c r="H288" s="165"/>
      <c r="I288" s="165"/>
      <c r="J288" s="135"/>
      <c r="K288" s="165"/>
      <c r="L288" s="16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ht="15.75" customHeight="1">
      <c r="A289" s="135"/>
      <c r="B289" s="135"/>
      <c r="C289" s="135"/>
      <c r="D289" s="135"/>
      <c r="E289" s="135"/>
      <c r="F289" s="165"/>
      <c r="G289" s="135"/>
      <c r="H289" s="165"/>
      <c r="I289" s="165"/>
      <c r="J289" s="135"/>
      <c r="K289" s="165"/>
      <c r="L289" s="16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ht="15.75" customHeight="1">
      <c r="A290" s="135"/>
      <c r="B290" s="135"/>
      <c r="C290" s="135"/>
      <c r="D290" s="135"/>
      <c r="E290" s="135"/>
      <c r="F290" s="165"/>
      <c r="G290" s="135"/>
      <c r="H290" s="165"/>
      <c r="I290" s="165"/>
      <c r="J290" s="135"/>
      <c r="K290" s="165"/>
      <c r="L290" s="16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ht="15.75" customHeight="1">
      <c r="A291" s="135"/>
      <c r="B291" s="135"/>
      <c r="C291" s="135"/>
      <c r="D291" s="135"/>
      <c r="E291" s="135"/>
      <c r="F291" s="165"/>
      <c r="G291" s="135"/>
      <c r="H291" s="165"/>
      <c r="I291" s="165"/>
      <c r="J291" s="135"/>
      <c r="K291" s="165"/>
      <c r="L291" s="16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ht="15.75" customHeight="1">
      <c r="A292" s="135"/>
      <c r="B292" s="135"/>
      <c r="C292" s="135"/>
      <c r="D292" s="135"/>
      <c r="E292" s="135"/>
      <c r="F292" s="165"/>
      <c r="G292" s="135"/>
      <c r="H292" s="165"/>
      <c r="I292" s="165"/>
      <c r="J292" s="135"/>
      <c r="K292" s="165"/>
      <c r="L292" s="16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ht="15.75" customHeight="1">
      <c r="A293" s="135"/>
      <c r="B293" s="135"/>
      <c r="C293" s="135"/>
      <c r="D293" s="135"/>
      <c r="E293" s="135"/>
      <c r="F293" s="165"/>
      <c r="G293" s="135"/>
      <c r="H293" s="165"/>
      <c r="I293" s="165"/>
      <c r="J293" s="135"/>
      <c r="K293" s="165"/>
      <c r="L293" s="16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ht="15.75" customHeight="1">
      <c r="A294" s="135"/>
      <c r="B294" s="135"/>
      <c r="C294" s="135"/>
      <c r="D294" s="135"/>
      <c r="E294" s="135"/>
      <c r="F294" s="165"/>
      <c r="G294" s="135"/>
      <c r="H294" s="165"/>
      <c r="I294" s="165"/>
      <c r="J294" s="135"/>
      <c r="K294" s="165"/>
      <c r="L294" s="16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ht="15.75" customHeight="1">
      <c r="A295" s="135"/>
      <c r="B295" s="135"/>
      <c r="C295" s="135"/>
      <c r="D295" s="135"/>
      <c r="E295" s="135"/>
      <c r="F295" s="165"/>
      <c r="G295" s="135"/>
      <c r="H295" s="165"/>
      <c r="I295" s="165"/>
      <c r="J295" s="135"/>
      <c r="K295" s="165"/>
      <c r="L295" s="16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ht="15.75" customHeight="1">
      <c r="A296" s="135"/>
      <c r="B296" s="135"/>
      <c r="C296" s="135"/>
      <c r="D296" s="135"/>
      <c r="E296" s="135"/>
      <c r="F296" s="165"/>
      <c r="G296" s="135"/>
      <c r="H296" s="165"/>
      <c r="I296" s="165"/>
      <c r="J296" s="135"/>
      <c r="K296" s="165"/>
      <c r="L296" s="16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ht="15.75" customHeight="1">
      <c r="A297" s="135"/>
      <c r="B297" s="135"/>
      <c r="C297" s="135"/>
      <c r="D297" s="135"/>
      <c r="E297" s="135"/>
      <c r="F297" s="165"/>
      <c r="G297" s="135"/>
      <c r="H297" s="165"/>
      <c r="I297" s="165"/>
      <c r="J297" s="135"/>
      <c r="K297" s="165"/>
      <c r="L297" s="16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ht="15.75" customHeight="1">
      <c r="A298" s="135"/>
      <c r="B298" s="135"/>
      <c r="C298" s="135"/>
      <c r="D298" s="135"/>
      <c r="E298" s="135"/>
      <c r="F298" s="165"/>
      <c r="G298" s="135"/>
      <c r="H298" s="165"/>
      <c r="I298" s="165"/>
      <c r="J298" s="135"/>
      <c r="K298" s="165"/>
      <c r="L298" s="16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ht="15.75" customHeight="1">
      <c r="A299" s="135"/>
      <c r="B299" s="135"/>
      <c r="C299" s="135"/>
      <c r="D299" s="135"/>
      <c r="E299" s="135"/>
      <c r="F299" s="165"/>
      <c r="G299" s="135"/>
      <c r="H299" s="165"/>
      <c r="I299" s="165"/>
      <c r="J299" s="135"/>
      <c r="K299" s="165"/>
      <c r="L299" s="16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ht="15.75" customHeight="1">
      <c r="A300" s="135"/>
      <c r="B300" s="135"/>
      <c r="C300" s="135"/>
      <c r="D300" s="135"/>
      <c r="E300" s="135"/>
      <c r="F300" s="165"/>
      <c r="G300" s="135"/>
      <c r="H300" s="165"/>
      <c r="I300" s="165"/>
      <c r="J300" s="135"/>
      <c r="K300" s="165"/>
      <c r="L300" s="16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ht="15.75" customHeight="1">
      <c r="A301" s="135"/>
      <c r="B301" s="135"/>
      <c r="C301" s="135"/>
      <c r="D301" s="135"/>
      <c r="E301" s="135"/>
      <c r="F301" s="165"/>
      <c r="G301" s="135"/>
      <c r="H301" s="165"/>
      <c r="I301" s="165"/>
      <c r="J301" s="135"/>
      <c r="K301" s="165"/>
      <c r="L301" s="16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ht="15.75" customHeight="1">
      <c r="A302" s="135"/>
      <c r="B302" s="135"/>
      <c r="C302" s="135"/>
      <c r="D302" s="135"/>
      <c r="E302" s="135"/>
      <c r="F302" s="165"/>
      <c r="G302" s="135"/>
      <c r="H302" s="165"/>
      <c r="I302" s="165"/>
      <c r="J302" s="135"/>
      <c r="K302" s="165"/>
      <c r="L302" s="16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ht="15.75" customHeight="1">
      <c r="A303" s="135"/>
      <c r="B303" s="135"/>
      <c r="C303" s="135"/>
      <c r="D303" s="135"/>
      <c r="E303" s="135"/>
      <c r="F303" s="165"/>
      <c r="G303" s="135"/>
      <c r="H303" s="165"/>
      <c r="I303" s="165"/>
      <c r="J303" s="135"/>
      <c r="K303" s="165"/>
      <c r="L303" s="16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ht="15.75" customHeight="1">
      <c r="A304" s="135"/>
      <c r="B304" s="135"/>
      <c r="C304" s="135"/>
      <c r="D304" s="135"/>
      <c r="E304" s="135"/>
      <c r="F304" s="165"/>
      <c r="G304" s="135"/>
      <c r="H304" s="165"/>
      <c r="I304" s="165"/>
      <c r="J304" s="135"/>
      <c r="K304" s="165"/>
      <c r="L304" s="16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ht="15.75" customHeight="1">
      <c r="A305" s="135"/>
      <c r="B305" s="135"/>
      <c r="C305" s="135"/>
      <c r="D305" s="135"/>
      <c r="E305" s="135"/>
      <c r="F305" s="165"/>
      <c r="G305" s="135"/>
      <c r="H305" s="165"/>
      <c r="I305" s="165"/>
      <c r="J305" s="135"/>
      <c r="K305" s="165"/>
      <c r="L305" s="16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ht="15.75" customHeight="1">
      <c r="A306" s="135"/>
      <c r="B306" s="135"/>
      <c r="C306" s="135"/>
      <c r="D306" s="135"/>
      <c r="E306" s="135"/>
      <c r="F306" s="165"/>
      <c r="G306" s="135"/>
      <c r="H306" s="165"/>
      <c r="I306" s="165"/>
      <c r="J306" s="135"/>
      <c r="K306" s="165"/>
      <c r="L306" s="16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ht="15.75" customHeight="1">
      <c r="A307" s="135"/>
      <c r="B307" s="135"/>
      <c r="C307" s="135"/>
      <c r="D307" s="135"/>
      <c r="E307" s="135"/>
      <c r="F307" s="165"/>
      <c r="G307" s="135"/>
      <c r="H307" s="165"/>
      <c r="I307" s="165"/>
      <c r="J307" s="135"/>
      <c r="K307" s="165"/>
      <c r="L307" s="16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ht="15.75" customHeight="1">
      <c r="A308" s="135"/>
      <c r="B308" s="135"/>
      <c r="C308" s="135"/>
      <c r="D308" s="135"/>
      <c r="E308" s="135"/>
      <c r="F308" s="165"/>
      <c r="G308" s="135"/>
      <c r="H308" s="165"/>
      <c r="I308" s="165"/>
      <c r="J308" s="135"/>
      <c r="K308" s="165"/>
      <c r="L308" s="16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ht="15.75" customHeight="1">
      <c r="A309" s="135"/>
      <c r="B309" s="135"/>
      <c r="C309" s="135"/>
      <c r="D309" s="135"/>
      <c r="E309" s="135"/>
      <c r="F309" s="165"/>
      <c r="G309" s="135"/>
      <c r="H309" s="165"/>
      <c r="I309" s="165"/>
      <c r="J309" s="135"/>
      <c r="K309" s="165"/>
      <c r="L309" s="16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ht="15.75" customHeight="1">
      <c r="A310" s="135"/>
      <c r="B310" s="135"/>
      <c r="C310" s="135"/>
      <c r="D310" s="135"/>
      <c r="E310" s="135"/>
      <c r="F310" s="165"/>
      <c r="G310" s="135"/>
      <c r="H310" s="165"/>
      <c r="I310" s="165"/>
      <c r="J310" s="135"/>
      <c r="K310" s="165"/>
      <c r="L310" s="16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ht="15.75" customHeight="1">
      <c r="A311" s="135"/>
      <c r="B311" s="135"/>
      <c r="C311" s="135"/>
      <c r="D311" s="135"/>
      <c r="E311" s="135"/>
      <c r="F311" s="165"/>
      <c r="G311" s="135"/>
      <c r="H311" s="165"/>
      <c r="I311" s="165"/>
      <c r="J311" s="135"/>
      <c r="K311" s="165"/>
      <c r="L311" s="16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ht="15.75" customHeight="1">
      <c r="A312" s="135"/>
      <c r="B312" s="135"/>
      <c r="C312" s="135"/>
      <c r="D312" s="135"/>
      <c r="E312" s="135"/>
      <c r="F312" s="165"/>
      <c r="G312" s="135"/>
      <c r="H312" s="165"/>
      <c r="I312" s="165"/>
      <c r="J312" s="135"/>
      <c r="K312" s="165"/>
      <c r="L312" s="16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ht="15.75" customHeight="1">
      <c r="A313" s="135"/>
      <c r="B313" s="135"/>
      <c r="C313" s="135"/>
      <c r="D313" s="135"/>
      <c r="E313" s="135"/>
      <c r="F313" s="165"/>
      <c r="G313" s="135"/>
      <c r="H313" s="165"/>
      <c r="I313" s="165"/>
      <c r="J313" s="135"/>
      <c r="K313" s="165"/>
      <c r="L313" s="16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ht="15.75" customHeight="1">
      <c r="A314" s="135"/>
      <c r="B314" s="135"/>
      <c r="C314" s="135"/>
      <c r="D314" s="135"/>
      <c r="E314" s="135"/>
      <c r="F314" s="165"/>
      <c r="G314" s="135"/>
      <c r="H314" s="165"/>
      <c r="I314" s="165"/>
      <c r="J314" s="135"/>
      <c r="K314" s="165"/>
      <c r="L314" s="16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ht="15.75" customHeight="1">
      <c r="A315" s="135"/>
      <c r="B315" s="135"/>
      <c r="C315" s="135"/>
      <c r="D315" s="135"/>
      <c r="E315" s="135"/>
      <c r="F315" s="165"/>
      <c r="G315" s="135"/>
      <c r="H315" s="165"/>
      <c r="I315" s="165"/>
      <c r="J315" s="135"/>
      <c r="K315" s="165"/>
      <c r="L315" s="16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ht="15.75" customHeight="1">
      <c r="A316" s="135"/>
      <c r="B316" s="135"/>
      <c r="C316" s="135"/>
      <c r="D316" s="135"/>
      <c r="E316" s="135"/>
      <c r="F316" s="165"/>
      <c r="G316" s="135"/>
      <c r="H316" s="165"/>
      <c r="I316" s="165"/>
      <c r="J316" s="135"/>
      <c r="K316" s="165"/>
      <c r="L316" s="16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ht="15.75" customHeight="1">
      <c r="A317" s="135"/>
      <c r="B317" s="135"/>
      <c r="C317" s="135"/>
      <c r="D317" s="135"/>
      <c r="E317" s="135"/>
      <c r="F317" s="165"/>
      <c r="G317" s="135"/>
      <c r="H317" s="165"/>
      <c r="I317" s="165"/>
      <c r="J317" s="135"/>
      <c r="K317" s="165"/>
      <c r="L317" s="16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ht="15.75" customHeight="1">
      <c r="A318" s="135"/>
      <c r="B318" s="135"/>
      <c r="C318" s="135"/>
      <c r="D318" s="135"/>
      <c r="E318" s="135"/>
      <c r="F318" s="165"/>
      <c r="G318" s="135"/>
      <c r="H318" s="165"/>
      <c r="I318" s="165"/>
      <c r="J318" s="135"/>
      <c r="K318" s="165"/>
      <c r="L318" s="16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ht="15.75" customHeight="1">
      <c r="A319" s="135"/>
      <c r="B319" s="135"/>
      <c r="C319" s="135"/>
      <c r="D319" s="135"/>
      <c r="E319" s="135"/>
      <c r="F319" s="165"/>
      <c r="G319" s="135"/>
      <c r="H319" s="165"/>
      <c r="I319" s="165"/>
      <c r="J319" s="135"/>
      <c r="K319" s="165"/>
      <c r="L319" s="16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ht="15.75" customHeight="1">
      <c r="A320" s="135"/>
      <c r="B320" s="135"/>
      <c r="C320" s="135"/>
      <c r="D320" s="135"/>
      <c r="E320" s="135"/>
      <c r="F320" s="165"/>
      <c r="G320" s="135"/>
      <c r="H320" s="165"/>
      <c r="I320" s="165"/>
      <c r="J320" s="135"/>
      <c r="K320" s="165"/>
      <c r="L320" s="16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ht="15.75" customHeight="1">
      <c r="A321" s="135"/>
      <c r="B321" s="135"/>
      <c r="C321" s="135"/>
      <c r="D321" s="135"/>
      <c r="E321" s="135"/>
      <c r="F321" s="165"/>
      <c r="G321" s="135"/>
      <c r="H321" s="165"/>
      <c r="I321" s="165"/>
      <c r="J321" s="135"/>
      <c r="K321" s="165"/>
      <c r="L321" s="16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ht="15.75" customHeight="1">
      <c r="A322" s="135"/>
      <c r="B322" s="135"/>
      <c r="C322" s="135"/>
      <c r="D322" s="135"/>
      <c r="E322" s="135"/>
      <c r="F322" s="165"/>
      <c r="G322" s="135"/>
      <c r="H322" s="165"/>
      <c r="I322" s="165"/>
      <c r="J322" s="135"/>
      <c r="K322" s="165"/>
      <c r="L322" s="16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ht="15.75" customHeight="1">
      <c r="A323" s="135"/>
      <c r="B323" s="135"/>
      <c r="C323" s="135"/>
      <c r="D323" s="135"/>
      <c r="E323" s="135"/>
      <c r="F323" s="165"/>
      <c r="G323" s="135"/>
      <c r="H323" s="165"/>
      <c r="I323" s="165"/>
      <c r="J323" s="135"/>
      <c r="K323" s="165"/>
      <c r="L323" s="16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ht="15.75" customHeight="1">
      <c r="A324" s="135"/>
      <c r="B324" s="135"/>
      <c r="C324" s="135"/>
      <c r="D324" s="135"/>
      <c r="E324" s="135"/>
      <c r="F324" s="165"/>
      <c r="G324" s="135"/>
      <c r="H324" s="165"/>
      <c r="I324" s="165"/>
      <c r="J324" s="135"/>
      <c r="K324" s="165"/>
      <c r="L324" s="16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ht="15.75" customHeight="1">
      <c r="A325" s="135"/>
      <c r="B325" s="135"/>
      <c r="C325" s="135"/>
      <c r="D325" s="135"/>
      <c r="E325" s="135"/>
      <c r="F325" s="165"/>
      <c r="G325" s="135"/>
      <c r="H325" s="165"/>
      <c r="I325" s="165"/>
      <c r="J325" s="135"/>
      <c r="K325" s="165"/>
      <c r="L325" s="16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ht="15.75" customHeight="1">
      <c r="A326" s="135"/>
      <c r="B326" s="135"/>
      <c r="C326" s="135"/>
      <c r="D326" s="135"/>
      <c r="E326" s="135"/>
      <c r="F326" s="165"/>
      <c r="G326" s="135"/>
      <c r="H326" s="165"/>
      <c r="I326" s="165"/>
      <c r="J326" s="135"/>
      <c r="K326" s="165"/>
      <c r="L326" s="16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ht="15.75" customHeight="1">
      <c r="A327" s="135"/>
      <c r="B327" s="135"/>
      <c r="C327" s="135"/>
      <c r="D327" s="135"/>
      <c r="E327" s="135"/>
      <c r="F327" s="165"/>
      <c r="G327" s="135"/>
      <c r="H327" s="165"/>
      <c r="I327" s="165"/>
      <c r="J327" s="135"/>
      <c r="K327" s="165"/>
      <c r="L327" s="16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ht="15.75" customHeight="1">
      <c r="A328" s="135"/>
      <c r="B328" s="135"/>
      <c r="C328" s="135"/>
      <c r="D328" s="135"/>
      <c r="E328" s="135"/>
      <c r="F328" s="165"/>
      <c r="G328" s="135"/>
      <c r="H328" s="165"/>
      <c r="I328" s="165"/>
      <c r="J328" s="135"/>
      <c r="K328" s="165"/>
      <c r="L328" s="16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ht="15.75" customHeight="1">
      <c r="A329" s="135"/>
      <c r="B329" s="135"/>
      <c r="C329" s="135"/>
      <c r="D329" s="135"/>
      <c r="E329" s="135"/>
      <c r="F329" s="165"/>
      <c r="G329" s="135"/>
      <c r="H329" s="165"/>
      <c r="I329" s="165"/>
      <c r="J329" s="135"/>
      <c r="K329" s="165"/>
      <c r="L329" s="16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ht="15.75" customHeight="1">
      <c r="A330" s="135"/>
      <c r="B330" s="135"/>
      <c r="C330" s="135"/>
      <c r="D330" s="135"/>
      <c r="E330" s="135"/>
      <c r="F330" s="165"/>
      <c r="G330" s="135"/>
      <c r="H330" s="165"/>
      <c r="I330" s="165"/>
      <c r="J330" s="135"/>
      <c r="K330" s="165"/>
      <c r="L330" s="16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ht="15.75" customHeight="1">
      <c r="A331" s="135"/>
      <c r="B331" s="135"/>
      <c r="C331" s="135"/>
      <c r="D331" s="135"/>
      <c r="E331" s="135"/>
      <c r="F331" s="165"/>
      <c r="G331" s="135"/>
      <c r="H331" s="165"/>
      <c r="I331" s="165"/>
      <c r="J331" s="135"/>
      <c r="K331" s="165"/>
      <c r="L331" s="16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ht="15.75" customHeight="1">
      <c r="A332" s="135"/>
      <c r="B332" s="135"/>
      <c r="C332" s="135"/>
      <c r="D332" s="135"/>
      <c r="E332" s="135"/>
      <c r="F332" s="165"/>
      <c r="G332" s="135"/>
      <c r="H332" s="165"/>
      <c r="I332" s="165"/>
      <c r="J332" s="135"/>
      <c r="K332" s="165"/>
      <c r="L332" s="16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ht="15.75" customHeight="1">
      <c r="A333" s="135"/>
      <c r="B333" s="135"/>
      <c r="C333" s="135"/>
      <c r="D333" s="135"/>
      <c r="E333" s="135"/>
      <c r="F333" s="165"/>
      <c r="G333" s="135"/>
      <c r="H333" s="165"/>
      <c r="I333" s="165"/>
      <c r="J333" s="135"/>
      <c r="K333" s="165"/>
      <c r="L333" s="16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ht="15.75" customHeight="1">
      <c r="A334" s="135"/>
      <c r="B334" s="135"/>
      <c r="C334" s="135"/>
      <c r="D334" s="135"/>
      <c r="E334" s="135"/>
      <c r="F334" s="165"/>
      <c r="G334" s="135"/>
      <c r="H334" s="165"/>
      <c r="I334" s="165"/>
      <c r="J334" s="135"/>
      <c r="K334" s="165"/>
      <c r="L334" s="16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ht="15.75" customHeight="1">
      <c r="A335" s="135"/>
      <c r="B335" s="135"/>
      <c r="C335" s="135"/>
      <c r="D335" s="135"/>
      <c r="E335" s="135"/>
      <c r="F335" s="165"/>
      <c r="G335" s="135"/>
      <c r="H335" s="165"/>
      <c r="I335" s="165"/>
      <c r="J335" s="135"/>
      <c r="K335" s="165"/>
      <c r="L335" s="16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ht="15.75" customHeight="1">
      <c r="A336" s="135"/>
      <c r="B336" s="135"/>
      <c r="C336" s="135"/>
      <c r="D336" s="135"/>
      <c r="E336" s="135"/>
      <c r="F336" s="165"/>
      <c r="G336" s="135"/>
      <c r="H336" s="165"/>
      <c r="I336" s="165"/>
      <c r="J336" s="135"/>
      <c r="K336" s="165"/>
      <c r="L336" s="16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ht="15.75" customHeight="1">
      <c r="A337" s="135"/>
      <c r="B337" s="135"/>
      <c r="C337" s="135"/>
      <c r="D337" s="135"/>
      <c r="E337" s="135"/>
      <c r="F337" s="165"/>
      <c r="G337" s="135"/>
      <c r="H337" s="165"/>
      <c r="I337" s="165"/>
      <c r="J337" s="135"/>
      <c r="K337" s="165"/>
      <c r="L337" s="16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ht="15.75" customHeight="1">
      <c r="A338" s="135"/>
      <c r="B338" s="135"/>
      <c r="C338" s="135"/>
      <c r="D338" s="135"/>
      <c r="E338" s="135"/>
      <c r="F338" s="165"/>
      <c r="G338" s="135"/>
      <c r="H338" s="165"/>
      <c r="I338" s="165"/>
      <c r="J338" s="135"/>
      <c r="K338" s="165"/>
      <c r="L338" s="16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ht="15.75" customHeight="1">
      <c r="A339" s="135"/>
      <c r="B339" s="135"/>
      <c r="C339" s="135"/>
      <c r="D339" s="135"/>
      <c r="E339" s="135"/>
      <c r="F339" s="165"/>
      <c r="G339" s="135"/>
      <c r="H339" s="165"/>
      <c r="I339" s="165"/>
      <c r="J339" s="135"/>
      <c r="K339" s="165"/>
      <c r="L339" s="16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ht="15.75" customHeight="1">
      <c r="A340" s="135"/>
      <c r="B340" s="135"/>
      <c r="C340" s="135"/>
      <c r="D340" s="135"/>
      <c r="E340" s="135"/>
      <c r="F340" s="165"/>
      <c r="G340" s="135"/>
      <c r="H340" s="165"/>
      <c r="I340" s="165"/>
      <c r="J340" s="135"/>
      <c r="K340" s="165"/>
      <c r="L340" s="16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ht="15.75" customHeight="1">
      <c r="A341" s="135"/>
      <c r="B341" s="135"/>
      <c r="C341" s="135"/>
      <c r="D341" s="135"/>
      <c r="E341" s="135"/>
      <c r="F341" s="165"/>
      <c r="G341" s="135"/>
      <c r="H341" s="165"/>
      <c r="I341" s="165"/>
      <c r="J341" s="135"/>
      <c r="K341" s="165"/>
      <c r="L341" s="16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ht="15.75" customHeight="1">
      <c r="A342" s="135"/>
      <c r="B342" s="135"/>
      <c r="C342" s="135"/>
      <c r="D342" s="135"/>
      <c r="E342" s="135"/>
      <c r="F342" s="165"/>
      <c r="G342" s="135"/>
      <c r="H342" s="165"/>
      <c r="I342" s="165"/>
      <c r="J342" s="135"/>
      <c r="K342" s="165"/>
      <c r="L342" s="16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ht="15.75" customHeight="1">
      <c r="A343" s="135"/>
      <c r="B343" s="135"/>
      <c r="C343" s="135"/>
      <c r="D343" s="135"/>
      <c r="E343" s="135"/>
      <c r="F343" s="165"/>
      <c r="G343" s="135"/>
      <c r="H343" s="165"/>
      <c r="I343" s="165"/>
      <c r="J343" s="135"/>
      <c r="K343" s="165"/>
      <c r="L343" s="16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ht="15.75" customHeight="1">
      <c r="A344" s="135"/>
      <c r="B344" s="135"/>
      <c r="C344" s="135"/>
      <c r="D344" s="135"/>
      <c r="E344" s="135"/>
      <c r="F344" s="165"/>
      <c r="G344" s="135"/>
      <c r="H344" s="165"/>
      <c r="I344" s="165"/>
      <c r="J344" s="135"/>
      <c r="K344" s="165"/>
      <c r="L344" s="16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ht="15.75" customHeight="1">
      <c r="A345" s="135"/>
      <c r="B345" s="135"/>
      <c r="C345" s="135"/>
      <c r="D345" s="135"/>
      <c r="E345" s="135"/>
      <c r="F345" s="165"/>
      <c r="G345" s="135"/>
      <c r="H345" s="165"/>
      <c r="I345" s="165"/>
      <c r="J345" s="135"/>
      <c r="K345" s="165"/>
      <c r="L345" s="16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ht="15.75" customHeight="1">
      <c r="A346" s="135"/>
      <c r="B346" s="135"/>
      <c r="C346" s="135"/>
      <c r="D346" s="135"/>
      <c r="E346" s="135"/>
      <c r="F346" s="165"/>
      <c r="G346" s="135"/>
      <c r="H346" s="165"/>
      <c r="I346" s="165"/>
      <c r="J346" s="135"/>
      <c r="K346" s="165"/>
      <c r="L346" s="16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ht="15.75" customHeight="1">
      <c r="A347" s="135"/>
      <c r="B347" s="135"/>
      <c r="C347" s="135"/>
      <c r="D347" s="135"/>
      <c r="E347" s="135"/>
      <c r="F347" s="165"/>
      <c r="G347" s="135"/>
      <c r="H347" s="165"/>
      <c r="I347" s="165"/>
      <c r="J347" s="135"/>
      <c r="K347" s="165"/>
      <c r="L347" s="16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ht="15.75" customHeight="1">
      <c r="A348" s="135"/>
      <c r="B348" s="135"/>
      <c r="C348" s="135"/>
      <c r="D348" s="135"/>
      <c r="E348" s="135"/>
      <c r="F348" s="165"/>
      <c r="G348" s="135"/>
      <c r="H348" s="165"/>
      <c r="I348" s="165"/>
      <c r="J348" s="135"/>
      <c r="K348" s="165"/>
      <c r="L348" s="16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ht="15.75" customHeight="1">
      <c r="A349" s="135"/>
      <c r="B349" s="135"/>
      <c r="C349" s="135"/>
      <c r="D349" s="135"/>
      <c r="E349" s="135"/>
      <c r="F349" s="165"/>
      <c r="G349" s="135"/>
      <c r="H349" s="165"/>
      <c r="I349" s="165"/>
      <c r="J349" s="135"/>
      <c r="K349" s="165"/>
      <c r="L349" s="16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ht="15.75" customHeight="1">
      <c r="A350" s="135"/>
      <c r="B350" s="135"/>
      <c r="C350" s="135"/>
      <c r="D350" s="135"/>
      <c r="E350" s="135"/>
      <c r="F350" s="165"/>
      <c r="G350" s="135"/>
      <c r="H350" s="165"/>
      <c r="I350" s="165"/>
      <c r="J350" s="135"/>
      <c r="K350" s="165"/>
      <c r="L350" s="16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ht="15.75" customHeight="1">
      <c r="A351" s="135"/>
      <c r="B351" s="135"/>
      <c r="C351" s="135"/>
      <c r="D351" s="135"/>
      <c r="E351" s="135"/>
      <c r="F351" s="165"/>
      <c r="G351" s="135"/>
      <c r="H351" s="165"/>
      <c r="I351" s="165"/>
      <c r="J351" s="135"/>
      <c r="K351" s="165"/>
      <c r="L351" s="16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ht="15.75" customHeight="1">
      <c r="A352" s="135"/>
      <c r="B352" s="135"/>
      <c r="C352" s="135"/>
      <c r="D352" s="135"/>
      <c r="E352" s="135"/>
      <c r="F352" s="165"/>
      <c r="G352" s="135"/>
      <c r="H352" s="165"/>
      <c r="I352" s="165"/>
      <c r="J352" s="135"/>
      <c r="K352" s="165"/>
      <c r="L352" s="16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ht="15.75" customHeight="1">
      <c r="A353" s="135"/>
      <c r="B353" s="135"/>
      <c r="C353" s="135"/>
      <c r="D353" s="135"/>
      <c r="E353" s="135"/>
      <c r="F353" s="165"/>
      <c r="G353" s="135"/>
      <c r="H353" s="165"/>
      <c r="I353" s="165"/>
      <c r="J353" s="135"/>
      <c r="K353" s="165"/>
      <c r="L353" s="16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ht="15.75" customHeight="1">
      <c r="A354" s="135"/>
      <c r="B354" s="135"/>
      <c r="C354" s="135"/>
      <c r="D354" s="135"/>
      <c r="E354" s="135"/>
      <c r="F354" s="165"/>
      <c r="G354" s="135"/>
      <c r="H354" s="165"/>
      <c r="I354" s="165"/>
      <c r="J354" s="135"/>
      <c r="K354" s="165"/>
      <c r="L354" s="16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ht="15.75" customHeight="1">
      <c r="A355" s="135"/>
      <c r="B355" s="135"/>
      <c r="C355" s="135"/>
      <c r="D355" s="135"/>
      <c r="E355" s="135"/>
      <c r="F355" s="165"/>
      <c r="G355" s="135"/>
      <c r="H355" s="165"/>
      <c r="I355" s="165"/>
      <c r="J355" s="135"/>
      <c r="K355" s="165"/>
      <c r="L355" s="16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ht="15.75" customHeight="1">
      <c r="A356" s="135"/>
      <c r="B356" s="135"/>
      <c r="C356" s="135"/>
      <c r="D356" s="135"/>
      <c r="E356" s="135"/>
      <c r="F356" s="165"/>
      <c r="G356" s="135"/>
      <c r="H356" s="165"/>
      <c r="I356" s="165"/>
      <c r="J356" s="135"/>
      <c r="K356" s="165"/>
      <c r="L356" s="16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ht="15.75" customHeight="1">
      <c r="A357" s="135"/>
      <c r="B357" s="135"/>
      <c r="C357" s="135"/>
      <c r="D357" s="135"/>
      <c r="E357" s="135"/>
      <c r="F357" s="165"/>
      <c r="G357" s="135"/>
      <c r="H357" s="165"/>
      <c r="I357" s="165"/>
      <c r="J357" s="135"/>
      <c r="K357" s="165"/>
      <c r="L357" s="16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ht="15.75" customHeight="1">
      <c r="A358" s="135"/>
      <c r="B358" s="135"/>
      <c r="C358" s="135"/>
      <c r="D358" s="135"/>
      <c r="E358" s="135"/>
      <c r="F358" s="165"/>
      <c r="G358" s="135"/>
      <c r="H358" s="165"/>
      <c r="I358" s="165"/>
      <c r="J358" s="135"/>
      <c r="K358" s="165"/>
      <c r="L358" s="16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ht="15.75" customHeight="1">
      <c r="A359" s="135"/>
      <c r="B359" s="135"/>
      <c r="C359" s="135"/>
      <c r="D359" s="135"/>
      <c r="E359" s="135"/>
      <c r="F359" s="165"/>
      <c r="G359" s="135"/>
      <c r="H359" s="165"/>
      <c r="I359" s="165"/>
      <c r="J359" s="135"/>
      <c r="K359" s="165"/>
      <c r="L359" s="16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ht="15.75" customHeight="1">
      <c r="A360" s="135"/>
      <c r="B360" s="135"/>
      <c r="C360" s="135"/>
      <c r="D360" s="135"/>
      <c r="E360" s="135"/>
      <c r="F360" s="165"/>
      <c r="G360" s="135"/>
      <c r="H360" s="165"/>
      <c r="I360" s="165"/>
      <c r="J360" s="135"/>
      <c r="K360" s="165"/>
      <c r="L360" s="16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ht="15.75" customHeight="1">
      <c r="A361" s="135"/>
      <c r="B361" s="135"/>
      <c r="C361" s="135"/>
      <c r="D361" s="135"/>
      <c r="E361" s="135"/>
      <c r="F361" s="165"/>
      <c r="G361" s="135"/>
      <c r="H361" s="165"/>
      <c r="I361" s="165"/>
      <c r="J361" s="135"/>
      <c r="K361" s="165"/>
      <c r="L361" s="16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ht="15.75" customHeight="1">
      <c r="A362" s="135"/>
      <c r="B362" s="135"/>
      <c r="C362" s="135"/>
      <c r="D362" s="135"/>
      <c r="E362" s="135"/>
      <c r="F362" s="165"/>
      <c r="G362" s="135"/>
      <c r="H362" s="165"/>
      <c r="I362" s="165"/>
      <c r="J362" s="135"/>
      <c r="K362" s="165"/>
      <c r="L362" s="16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ht="15.75" customHeight="1">
      <c r="A363" s="135"/>
      <c r="B363" s="135"/>
      <c r="C363" s="135"/>
      <c r="D363" s="135"/>
      <c r="E363" s="135"/>
      <c r="F363" s="165"/>
      <c r="G363" s="135"/>
      <c r="H363" s="165"/>
      <c r="I363" s="165"/>
      <c r="J363" s="135"/>
      <c r="K363" s="165"/>
      <c r="L363" s="16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ht="15.75" customHeight="1">
      <c r="A364" s="135"/>
      <c r="B364" s="135"/>
      <c r="C364" s="135"/>
      <c r="D364" s="135"/>
      <c r="E364" s="135"/>
      <c r="F364" s="165"/>
      <c r="G364" s="135"/>
      <c r="H364" s="165"/>
      <c r="I364" s="165"/>
      <c r="J364" s="135"/>
      <c r="K364" s="165"/>
      <c r="L364" s="16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ht="15.75" customHeight="1">
      <c r="A365" s="135"/>
      <c r="B365" s="135"/>
      <c r="C365" s="135"/>
      <c r="D365" s="135"/>
      <c r="E365" s="135"/>
      <c r="F365" s="165"/>
      <c r="G365" s="135"/>
      <c r="H365" s="165"/>
      <c r="I365" s="165"/>
      <c r="J365" s="135"/>
      <c r="K365" s="165"/>
      <c r="L365" s="16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ht="15.75" customHeight="1">
      <c r="A366" s="135"/>
      <c r="B366" s="135"/>
      <c r="C366" s="135"/>
      <c r="D366" s="135"/>
      <c r="E366" s="135"/>
      <c r="F366" s="165"/>
      <c r="G366" s="135"/>
      <c r="H366" s="165"/>
      <c r="I366" s="165"/>
      <c r="J366" s="135"/>
      <c r="K366" s="165"/>
      <c r="L366" s="16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ht="15.75" customHeight="1">
      <c r="A367" s="135"/>
      <c r="B367" s="135"/>
      <c r="C367" s="135"/>
      <c r="D367" s="135"/>
      <c r="E367" s="135"/>
      <c r="F367" s="165"/>
      <c r="G367" s="135"/>
      <c r="H367" s="165"/>
      <c r="I367" s="165"/>
      <c r="J367" s="135"/>
      <c r="K367" s="165"/>
      <c r="L367" s="16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ht="15.75" customHeight="1">
      <c r="A368" s="135"/>
      <c r="B368" s="135"/>
      <c r="C368" s="135"/>
      <c r="D368" s="135"/>
      <c r="E368" s="135"/>
      <c r="F368" s="165"/>
      <c r="G368" s="135"/>
      <c r="H368" s="165"/>
      <c r="I368" s="165"/>
      <c r="J368" s="135"/>
      <c r="K368" s="165"/>
      <c r="L368" s="16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ht="15.75" customHeight="1">
      <c r="A369" s="135"/>
      <c r="B369" s="135"/>
      <c r="C369" s="135"/>
      <c r="D369" s="135"/>
      <c r="E369" s="135"/>
      <c r="F369" s="165"/>
      <c r="G369" s="135"/>
      <c r="H369" s="165"/>
      <c r="I369" s="165"/>
      <c r="J369" s="135"/>
      <c r="K369" s="165"/>
      <c r="L369" s="16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ht="15.75" customHeight="1">
      <c r="A370" s="135"/>
      <c r="B370" s="135"/>
      <c r="C370" s="135"/>
      <c r="D370" s="135"/>
      <c r="E370" s="135"/>
      <c r="F370" s="165"/>
      <c r="G370" s="135"/>
      <c r="H370" s="165"/>
      <c r="I370" s="165"/>
      <c r="J370" s="135"/>
      <c r="K370" s="165"/>
      <c r="L370" s="16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ht="15.75" customHeight="1">
      <c r="A371" s="135"/>
      <c r="B371" s="135"/>
      <c r="C371" s="135"/>
      <c r="D371" s="135"/>
      <c r="E371" s="135"/>
      <c r="F371" s="165"/>
      <c r="G371" s="135"/>
      <c r="H371" s="165"/>
      <c r="I371" s="165"/>
      <c r="J371" s="135"/>
      <c r="K371" s="165"/>
      <c r="L371" s="16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ht="15.75" customHeight="1">
      <c r="A372" s="135"/>
      <c r="B372" s="135"/>
      <c r="C372" s="135"/>
      <c r="D372" s="135"/>
      <c r="E372" s="135"/>
      <c r="F372" s="165"/>
      <c r="G372" s="135"/>
      <c r="H372" s="165"/>
      <c r="I372" s="165"/>
      <c r="J372" s="135"/>
      <c r="K372" s="165"/>
      <c r="L372" s="16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ht="15.75" customHeight="1">
      <c r="A373" s="135"/>
      <c r="B373" s="135"/>
      <c r="C373" s="135"/>
      <c r="D373" s="135"/>
      <c r="E373" s="135"/>
      <c r="F373" s="165"/>
      <c r="G373" s="135"/>
      <c r="H373" s="165"/>
      <c r="I373" s="165"/>
      <c r="J373" s="135"/>
      <c r="K373" s="165"/>
      <c r="L373" s="16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ht="15.75" customHeight="1">
      <c r="A374" s="135"/>
      <c r="B374" s="135"/>
      <c r="C374" s="135"/>
      <c r="D374" s="135"/>
      <c r="E374" s="135"/>
      <c r="F374" s="165"/>
      <c r="G374" s="135"/>
      <c r="H374" s="165"/>
      <c r="I374" s="165"/>
      <c r="J374" s="135"/>
      <c r="K374" s="165"/>
      <c r="L374" s="16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ht="15.75" customHeight="1">
      <c r="A375" s="135"/>
      <c r="B375" s="135"/>
      <c r="C375" s="135"/>
      <c r="D375" s="135"/>
      <c r="E375" s="135"/>
      <c r="F375" s="165"/>
      <c r="G375" s="135"/>
      <c r="H375" s="165"/>
      <c r="I375" s="165"/>
      <c r="J375" s="135"/>
      <c r="K375" s="165"/>
      <c r="L375" s="16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ht="15.75" customHeight="1">
      <c r="A376" s="135"/>
      <c r="B376" s="135"/>
      <c r="C376" s="135"/>
      <c r="D376" s="135"/>
      <c r="E376" s="135"/>
      <c r="F376" s="165"/>
      <c r="G376" s="135"/>
      <c r="H376" s="165"/>
      <c r="I376" s="165"/>
      <c r="J376" s="135"/>
      <c r="K376" s="165"/>
      <c r="L376" s="16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ht="15.75" customHeight="1">
      <c r="A377" s="135"/>
      <c r="B377" s="135"/>
      <c r="C377" s="135"/>
      <c r="D377" s="135"/>
      <c r="E377" s="135"/>
      <c r="F377" s="165"/>
      <c r="G377" s="135"/>
      <c r="H377" s="165"/>
      <c r="I377" s="165"/>
      <c r="J377" s="135"/>
      <c r="K377" s="165"/>
      <c r="L377" s="16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ht="15.75" customHeight="1">
      <c r="A378" s="135"/>
      <c r="B378" s="135"/>
      <c r="C378" s="135"/>
      <c r="D378" s="135"/>
      <c r="E378" s="135"/>
      <c r="F378" s="165"/>
      <c r="G378" s="135"/>
      <c r="H378" s="165"/>
      <c r="I378" s="165"/>
      <c r="J378" s="135"/>
      <c r="K378" s="165"/>
      <c r="L378" s="16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ht="15.75" customHeight="1">
      <c r="A379" s="135"/>
      <c r="B379" s="135"/>
      <c r="C379" s="135"/>
      <c r="D379" s="135"/>
      <c r="E379" s="135"/>
      <c r="F379" s="165"/>
      <c r="G379" s="135"/>
      <c r="H379" s="165"/>
      <c r="I379" s="165"/>
      <c r="J379" s="135"/>
      <c r="K379" s="165"/>
      <c r="L379" s="16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ht="15.75" customHeight="1">
      <c r="A380" s="135"/>
      <c r="B380" s="135"/>
      <c r="C380" s="135"/>
      <c r="D380" s="135"/>
      <c r="E380" s="135"/>
      <c r="F380" s="165"/>
      <c r="G380" s="135"/>
      <c r="H380" s="165"/>
      <c r="I380" s="165"/>
      <c r="J380" s="135"/>
      <c r="K380" s="165"/>
      <c r="L380" s="16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ht="15.75" customHeight="1">
      <c r="A381" s="135"/>
      <c r="B381" s="135"/>
      <c r="C381" s="135"/>
      <c r="D381" s="135"/>
      <c r="E381" s="135"/>
      <c r="F381" s="165"/>
      <c r="G381" s="135"/>
      <c r="H381" s="165"/>
      <c r="I381" s="165"/>
      <c r="J381" s="135"/>
      <c r="K381" s="165"/>
      <c r="L381" s="16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ht="15.75" customHeight="1">
      <c r="A382" s="135"/>
      <c r="B382" s="135"/>
      <c r="C382" s="135"/>
      <c r="D382" s="135"/>
      <c r="E382" s="135"/>
      <c r="F382" s="165"/>
      <c r="G382" s="135"/>
      <c r="H382" s="165"/>
      <c r="I382" s="165"/>
      <c r="J382" s="135"/>
      <c r="K382" s="165"/>
      <c r="L382" s="16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ht="15.75" customHeight="1">
      <c r="A383" s="135"/>
      <c r="B383" s="135"/>
      <c r="C383" s="135"/>
      <c r="D383" s="135"/>
      <c r="E383" s="135"/>
      <c r="F383" s="165"/>
      <c r="G383" s="135"/>
      <c r="H383" s="165"/>
      <c r="I383" s="165"/>
      <c r="J383" s="135"/>
      <c r="K383" s="165"/>
      <c r="L383" s="16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ht="15.75" customHeight="1">
      <c r="A384" s="135"/>
      <c r="B384" s="135"/>
      <c r="C384" s="135"/>
      <c r="D384" s="135"/>
      <c r="E384" s="135"/>
      <c r="F384" s="165"/>
      <c r="G384" s="135"/>
      <c r="H384" s="165"/>
      <c r="I384" s="165"/>
      <c r="J384" s="135"/>
      <c r="K384" s="165"/>
      <c r="L384" s="16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ht="15.75" customHeight="1">
      <c r="A385" s="135"/>
      <c r="B385" s="135"/>
      <c r="C385" s="135"/>
      <c r="D385" s="135"/>
      <c r="E385" s="135"/>
      <c r="F385" s="165"/>
      <c r="G385" s="135"/>
      <c r="H385" s="165"/>
      <c r="I385" s="165"/>
      <c r="J385" s="135"/>
      <c r="K385" s="165"/>
      <c r="L385" s="16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ht="15.75" customHeight="1">
      <c r="A386" s="135"/>
      <c r="B386" s="135"/>
      <c r="C386" s="135"/>
      <c r="D386" s="135"/>
      <c r="E386" s="135"/>
      <c r="F386" s="165"/>
      <c r="G386" s="135"/>
      <c r="H386" s="165"/>
      <c r="I386" s="165"/>
      <c r="J386" s="135"/>
      <c r="K386" s="165"/>
      <c r="L386" s="16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ht="15.75" customHeight="1">
      <c r="A387" s="135"/>
      <c r="B387" s="135"/>
      <c r="C387" s="135"/>
      <c r="D387" s="135"/>
      <c r="E387" s="135"/>
      <c r="F387" s="165"/>
      <c r="G387" s="135"/>
      <c r="H387" s="165"/>
      <c r="I387" s="165"/>
      <c r="J387" s="135"/>
      <c r="K387" s="165"/>
      <c r="L387" s="16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ht="15.75" customHeight="1">
      <c r="A388" s="135"/>
      <c r="B388" s="135"/>
      <c r="C388" s="135"/>
      <c r="D388" s="135"/>
      <c r="E388" s="135"/>
      <c r="F388" s="165"/>
      <c r="G388" s="135"/>
      <c r="H388" s="165"/>
      <c r="I388" s="165"/>
      <c r="J388" s="135"/>
      <c r="K388" s="165"/>
      <c r="L388" s="16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ht="15.75" customHeight="1">
      <c r="A389" s="135"/>
      <c r="B389" s="135"/>
      <c r="C389" s="135"/>
      <c r="D389" s="135"/>
      <c r="E389" s="135"/>
      <c r="F389" s="165"/>
      <c r="G389" s="135"/>
      <c r="H389" s="165"/>
      <c r="I389" s="165"/>
      <c r="J389" s="135"/>
      <c r="K389" s="165"/>
      <c r="L389" s="16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ht="15.75" customHeight="1">
      <c r="A390" s="135"/>
      <c r="B390" s="135"/>
      <c r="C390" s="135"/>
      <c r="D390" s="135"/>
      <c r="E390" s="135"/>
      <c r="F390" s="165"/>
      <c r="G390" s="135"/>
      <c r="H390" s="165"/>
      <c r="I390" s="165"/>
      <c r="J390" s="135"/>
      <c r="K390" s="165"/>
      <c r="L390" s="16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ht="15.75" customHeight="1">
      <c r="A391" s="135"/>
      <c r="B391" s="135"/>
      <c r="C391" s="135"/>
      <c r="D391" s="135"/>
      <c r="E391" s="135"/>
      <c r="F391" s="165"/>
      <c r="G391" s="135"/>
      <c r="H391" s="165"/>
      <c r="I391" s="165"/>
      <c r="J391" s="135"/>
      <c r="K391" s="165"/>
      <c r="L391" s="16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ht="15.75" customHeight="1">
      <c r="A392" s="135"/>
      <c r="B392" s="135"/>
      <c r="C392" s="135"/>
      <c r="D392" s="135"/>
      <c r="E392" s="135"/>
      <c r="F392" s="165"/>
      <c r="G392" s="135"/>
      <c r="H392" s="165"/>
      <c r="I392" s="165"/>
      <c r="J392" s="135"/>
      <c r="K392" s="165"/>
      <c r="L392" s="16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ht="15.75" customHeight="1">
      <c r="A393" s="135"/>
      <c r="B393" s="135"/>
      <c r="C393" s="135"/>
      <c r="D393" s="135"/>
      <c r="E393" s="135"/>
      <c r="F393" s="165"/>
      <c r="G393" s="135"/>
      <c r="H393" s="165"/>
      <c r="I393" s="165"/>
      <c r="J393" s="135"/>
      <c r="K393" s="165"/>
      <c r="L393" s="16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ht="15.75" customHeight="1">
      <c r="A394" s="135"/>
      <c r="B394" s="135"/>
      <c r="C394" s="135"/>
      <c r="D394" s="135"/>
      <c r="E394" s="135"/>
      <c r="F394" s="165"/>
      <c r="G394" s="135"/>
      <c r="H394" s="165"/>
      <c r="I394" s="165"/>
      <c r="J394" s="135"/>
      <c r="K394" s="165"/>
      <c r="L394" s="16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ht="15.75" customHeight="1">
      <c r="A395" s="135"/>
      <c r="B395" s="135"/>
      <c r="C395" s="135"/>
      <c r="D395" s="135"/>
      <c r="E395" s="135"/>
      <c r="F395" s="165"/>
      <c r="G395" s="135"/>
      <c r="H395" s="165"/>
      <c r="I395" s="165"/>
      <c r="J395" s="135"/>
      <c r="K395" s="165"/>
      <c r="L395" s="16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ht="15.75" customHeight="1">
      <c r="A396" s="135"/>
      <c r="B396" s="135"/>
      <c r="C396" s="135"/>
      <c r="D396" s="135"/>
      <c r="E396" s="135"/>
      <c r="F396" s="165"/>
      <c r="G396" s="135"/>
      <c r="H396" s="165"/>
      <c r="I396" s="165"/>
      <c r="J396" s="135"/>
      <c r="K396" s="165"/>
      <c r="L396" s="16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ht="15.75" customHeight="1">
      <c r="A397" s="135"/>
      <c r="B397" s="135"/>
      <c r="C397" s="135"/>
      <c r="D397" s="135"/>
      <c r="E397" s="135"/>
      <c r="F397" s="165"/>
      <c r="G397" s="135"/>
      <c r="H397" s="165"/>
      <c r="I397" s="165"/>
      <c r="J397" s="135"/>
      <c r="K397" s="165"/>
      <c r="L397" s="16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ht="15.75" customHeight="1">
      <c r="A398" s="135"/>
      <c r="B398" s="135"/>
      <c r="C398" s="135"/>
      <c r="D398" s="135"/>
      <c r="E398" s="135"/>
      <c r="F398" s="165"/>
      <c r="G398" s="135"/>
      <c r="H398" s="165"/>
      <c r="I398" s="165"/>
      <c r="J398" s="135"/>
      <c r="K398" s="165"/>
      <c r="L398" s="16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ht="15.75" customHeight="1">
      <c r="A399" s="135"/>
      <c r="B399" s="135"/>
      <c r="C399" s="135"/>
      <c r="D399" s="135"/>
      <c r="E399" s="135"/>
      <c r="F399" s="165"/>
      <c r="G399" s="135"/>
      <c r="H399" s="165"/>
      <c r="I399" s="165"/>
      <c r="J399" s="135"/>
      <c r="K399" s="165"/>
      <c r="L399" s="16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ht="15.75" customHeight="1">
      <c r="A400" s="135"/>
      <c r="B400" s="135"/>
      <c r="C400" s="135"/>
      <c r="D400" s="135"/>
      <c r="E400" s="135"/>
      <c r="F400" s="165"/>
      <c r="G400" s="135"/>
      <c r="H400" s="165"/>
      <c r="I400" s="165"/>
      <c r="J400" s="135"/>
      <c r="K400" s="165"/>
      <c r="L400" s="16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ht="15.75" customHeight="1">
      <c r="A401" s="135"/>
      <c r="B401" s="135"/>
      <c r="C401" s="135"/>
      <c r="D401" s="135"/>
      <c r="E401" s="135"/>
      <c r="F401" s="165"/>
      <c r="G401" s="135"/>
      <c r="H401" s="165"/>
      <c r="I401" s="165"/>
      <c r="J401" s="135"/>
      <c r="K401" s="165"/>
      <c r="L401" s="16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ht="15.75" customHeight="1">
      <c r="A402" s="135"/>
      <c r="B402" s="135"/>
      <c r="C402" s="135"/>
      <c r="D402" s="135"/>
      <c r="E402" s="135"/>
      <c r="F402" s="165"/>
      <c r="G402" s="135"/>
      <c r="H402" s="165"/>
      <c r="I402" s="165"/>
      <c r="J402" s="135"/>
      <c r="K402" s="165"/>
      <c r="L402" s="16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ht="15.75" customHeight="1">
      <c r="A403" s="135"/>
      <c r="B403" s="135"/>
      <c r="C403" s="135"/>
      <c r="D403" s="135"/>
      <c r="E403" s="135"/>
      <c r="F403" s="165"/>
      <c r="G403" s="135"/>
      <c r="H403" s="165"/>
      <c r="I403" s="165"/>
      <c r="J403" s="135"/>
      <c r="K403" s="165"/>
      <c r="L403" s="16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ht="15.75" customHeight="1">
      <c r="A404" s="135"/>
      <c r="B404" s="135"/>
      <c r="C404" s="135"/>
      <c r="D404" s="135"/>
      <c r="E404" s="135"/>
      <c r="F404" s="165"/>
      <c r="G404" s="135"/>
      <c r="H404" s="165"/>
      <c r="I404" s="165"/>
      <c r="J404" s="135"/>
      <c r="K404" s="165"/>
      <c r="L404" s="16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ht="15.75" customHeight="1">
      <c r="A405" s="135"/>
      <c r="B405" s="135"/>
      <c r="C405" s="135"/>
      <c r="D405" s="135"/>
      <c r="E405" s="135"/>
      <c r="F405" s="165"/>
      <c r="G405" s="135"/>
      <c r="H405" s="165"/>
      <c r="I405" s="165"/>
      <c r="J405" s="135"/>
      <c r="K405" s="165"/>
      <c r="L405" s="16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ht="15.75" customHeight="1">
      <c r="A406" s="135"/>
      <c r="B406" s="135"/>
      <c r="C406" s="135"/>
      <c r="D406" s="135"/>
      <c r="E406" s="135"/>
      <c r="F406" s="165"/>
      <c r="G406" s="135"/>
      <c r="H406" s="165"/>
      <c r="I406" s="165"/>
      <c r="J406" s="135"/>
      <c r="K406" s="165"/>
      <c r="L406" s="16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ht="15.75" customHeight="1">
      <c r="A407" s="135"/>
      <c r="B407" s="135"/>
      <c r="C407" s="135"/>
      <c r="D407" s="135"/>
      <c r="E407" s="135"/>
      <c r="F407" s="165"/>
      <c r="G407" s="135"/>
      <c r="H407" s="165"/>
      <c r="I407" s="165"/>
      <c r="J407" s="135"/>
      <c r="K407" s="165"/>
      <c r="L407" s="16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ht="15.75" customHeight="1">
      <c r="A408" s="135"/>
      <c r="B408" s="135"/>
      <c r="C408" s="135"/>
      <c r="D408" s="135"/>
      <c r="E408" s="135"/>
      <c r="F408" s="165"/>
      <c r="G408" s="135"/>
      <c r="H408" s="165"/>
      <c r="I408" s="165"/>
      <c r="J408" s="135"/>
      <c r="K408" s="165"/>
      <c r="L408" s="16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ht="15.75" customHeight="1">
      <c r="A409" s="135"/>
      <c r="B409" s="135"/>
      <c r="C409" s="135"/>
      <c r="D409" s="135"/>
      <c r="E409" s="135"/>
      <c r="F409" s="165"/>
      <c r="G409" s="135"/>
      <c r="H409" s="165"/>
      <c r="I409" s="165"/>
      <c r="J409" s="135"/>
      <c r="K409" s="165"/>
      <c r="L409" s="16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ht="15.75" customHeight="1">
      <c r="A410" s="135"/>
      <c r="B410" s="135"/>
      <c r="C410" s="135"/>
      <c r="D410" s="135"/>
      <c r="E410" s="135"/>
      <c r="F410" s="165"/>
      <c r="G410" s="135"/>
      <c r="H410" s="165"/>
      <c r="I410" s="165"/>
      <c r="J410" s="135"/>
      <c r="K410" s="165"/>
      <c r="L410" s="16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ht="15.75" customHeight="1">
      <c r="A411" s="135"/>
      <c r="B411" s="135"/>
      <c r="C411" s="135"/>
      <c r="D411" s="135"/>
      <c r="E411" s="135"/>
      <c r="F411" s="165"/>
      <c r="G411" s="135"/>
      <c r="H411" s="165"/>
      <c r="I411" s="165"/>
      <c r="J411" s="135"/>
      <c r="K411" s="165"/>
      <c r="L411" s="16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ht="15.75" customHeight="1">
      <c r="A412" s="135"/>
      <c r="B412" s="135"/>
      <c r="C412" s="135"/>
      <c r="D412" s="135"/>
      <c r="E412" s="135"/>
      <c r="F412" s="165"/>
      <c r="G412" s="135"/>
      <c r="H412" s="165"/>
      <c r="I412" s="165"/>
      <c r="J412" s="135"/>
      <c r="K412" s="165"/>
      <c r="L412" s="16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ht="15.75" customHeight="1">
      <c r="A413" s="135"/>
      <c r="B413" s="135"/>
      <c r="C413" s="135"/>
      <c r="D413" s="135"/>
      <c r="E413" s="135"/>
      <c r="F413" s="165"/>
      <c r="G413" s="135"/>
      <c r="H413" s="165"/>
      <c r="I413" s="165"/>
      <c r="J413" s="135"/>
      <c r="K413" s="165"/>
      <c r="L413" s="16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ht="15.75" customHeight="1">
      <c r="A414" s="135"/>
      <c r="B414" s="135"/>
      <c r="C414" s="135"/>
      <c r="D414" s="135"/>
      <c r="E414" s="135"/>
      <c r="F414" s="165"/>
      <c r="G414" s="135"/>
      <c r="H414" s="165"/>
      <c r="I414" s="165"/>
      <c r="J414" s="135"/>
      <c r="K414" s="165"/>
      <c r="L414" s="16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ht="15.75" customHeight="1">
      <c r="A415" s="135"/>
      <c r="B415" s="135"/>
      <c r="C415" s="135"/>
      <c r="D415" s="135"/>
      <c r="E415" s="135"/>
      <c r="F415" s="165"/>
      <c r="G415" s="135"/>
      <c r="H415" s="165"/>
      <c r="I415" s="165"/>
      <c r="J415" s="135"/>
      <c r="K415" s="165"/>
      <c r="L415" s="16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ht="15.75" customHeight="1">
      <c r="A416" s="135"/>
      <c r="B416" s="135"/>
      <c r="C416" s="135"/>
      <c r="D416" s="135"/>
      <c r="E416" s="135"/>
      <c r="F416" s="165"/>
      <c r="G416" s="135"/>
      <c r="H416" s="165"/>
      <c r="I416" s="165"/>
      <c r="J416" s="135"/>
      <c r="K416" s="165"/>
      <c r="L416" s="16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ht="15.75" customHeight="1">
      <c r="A417" s="135"/>
      <c r="B417" s="135"/>
      <c r="C417" s="135"/>
      <c r="D417" s="135"/>
      <c r="E417" s="135"/>
      <c r="F417" s="165"/>
      <c r="G417" s="135"/>
      <c r="H417" s="165"/>
      <c r="I417" s="165"/>
      <c r="J417" s="135"/>
      <c r="K417" s="165"/>
      <c r="L417" s="16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ht="15.75" customHeight="1">
      <c r="A418" s="135"/>
      <c r="B418" s="135"/>
      <c r="C418" s="135"/>
      <c r="D418" s="135"/>
      <c r="E418" s="135"/>
      <c r="F418" s="165"/>
      <c r="G418" s="135"/>
      <c r="H418" s="165"/>
      <c r="I418" s="165"/>
      <c r="J418" s="135"/>
      <c r="K418" s="165"/>
      <c r="L418" s="16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ht="15.75" customHeight="1">
      <c r="A419" s="135"/>
      <c r="B419" s="135"/>
      <c r="C419" s="135"/>
      <c r="D419" s="135"/>
      <c r="E419" s="135"/>
      <c r="F419" s="165"/>
      <c r="G419" s="135"/>
      <c r="H419" s="165"/>
      <c r="I419" s="165"/>
      <c r="J419" s="135"/>
      <c r="K419" s="165"/>
      <c r="L419" s="16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ht="15.75" customHeight="1">
      <c r="A420" s="135"/>
      <c r="B420" s="135"/>
      <c r="C420" s="135"/>
      <c r="D420" s="135"/>
      <c r="E420" s="135"/>
      <c r="F420" s="165"/>
      <c r="G420" s="135"/>
      <c r="H420" s="165"/>
      <c r="I420" s="165"/>
      <c r="J420" s="135"/>
      <c r="K420" s="165"/>
      <c r="L420" s="16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ht="15.75" customHeight="1">
      <c r="A421" s="135"/>
      <c r="B421" s="135"/>
      <c r="C421" s="135"/>
      <c r="D421" s="135"/>
      <c r="E421" s="135"/>
      <c r="F421" s="165"/>
      <c r="G421" s="135"/>
      <c r="H421" s="165"/>
      <c r="I421" s="165"/>
      <c r="J421" s="135"/>
      <c r="K421" s="165"/>
      <c r="L421" s="16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ht="15.75" customHeight="1">
      <c r="A422" s="135"/>
      <c r="B422" s="135"/>
      <c r="C422" s="135"/>
      <c r="D422" s="135"/>
      <c r="E422" s="135"/>
      <c r="F422" s="165"/>
      <c r="G422" s="135"/>
      <c r="H422" s="165"/>
      <c r="I422" s="165"/>
      <c r="J422" s="135"/>
      <c r="K422" s="165"/>
      <c r="L422" s="16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ht="15.75" customHeight="1">
      <c r="A423" s="135"/>
      <c r="B423" s="135"/>
      <c r="C423" s="135"/>
      <c r="D423" s="135"/>
      <c r="E423" s="135"/>
      <c r="F423" s="165"/>
      <c r="G423" s="135"/>
      <c r="H423" s="165"/>
      <c r="I423" s="165"/>
      <c r="J423" s="135"/>
      <c r="K423" s="165"/>
      <c r="L423" s="16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ht="15.75" customHeight="1">
      <c r="A424" s="135"/>
      <c r="B424" s="135"/>
      <c r="C424" s="135"/>
      <c r="D424" s="135"/>
      <c r="E424" s="135"/>
      <c r="F424" s="165"/>
      <c r="G424" s="135"/>
      <c r="H424" s="165"/>
      <c r="I424" s="165"/>
      <c r="J424" s="135"/>
      <c r="K424" s="165"/>
      <c r="L424" s="16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ht="15.75" customHeight="1">
      <c r="A425" s="135"/>
      <c r="B425" s="135"/>
      <c r="C425" s="135"/>
      <c r="D425" s="135"/>
      <c r="E425" s="135"/>
      <c r="F425" s="165"/>
      <c r="G425" s="135"/>
      <c r="H425" s="165"/>
      <c r="I425" s="165"/>
      <c r="J425" s="135"/>
      <c r="K425" s="165"/>
      <c r="L425" s="16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5.75" customHeight="1">
      <c r="A426" s="135"/>
      <c r="B426" s="135"/>
      <c r="C426" s="135"/>
      <c r="D426" s="135"/>
      <c r="E426" s="135"/>
      <c r="F426" s="165"/>
      <c r="G426" s="135"/>
      <c r="H426" s="165"/>
      <c r="I426" s="165"/>
      <c r="J426" s="135"/>
      <c r="K426" s="165"/>
      <c r="L426" s="16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5.75" customHeight="1">
      <c r="A427" s="135"/>
      <c r="B427" s="135"/>
      <c r="C427" s="135"/>
      <c r="D427" s="135"/>
      <c r="E427" s="135"/>
      <c r="F427" s="165"/>
      <c r="G427" s="135"/>
      <c r="H427" s="165"/>
      <c r="I427" s="165"/>
      <c r="J427" s="135"/>
      <c r="K427" s="165"/>
      <c r="L427" s="16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5.75" customHeight="1">
      <c r="A428" s="135"/>
      <c r="B428" s="135"/>
      <c r="C428" s="135"/>
      <c r="D428" s="135"/>
      <c r="E428" s="135"/>
      <c r="F428" s="165"/>
      <c r="G428" s="135"/>
      <c r="H428" s="165"/>
      <c r="I428" s="165"/>
      <c r="J428" s="135"/>
      <c r="K428" s="165"/>
      <c r="L428" s="16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5.75" customHeight="1">
      <c r="A429" s="135"/>
      <c r="B429" s="135"/>
      <c r="C429" s="135"/>
      <c r="D429" s="135"/>
      <c r="E429" s="135"/>
      <c r="F429" s="165"/>
      <c r="G429" s="135"/>
      <c r="H429" s="165"/>
      <c r="I429" s="165"/>
      <c r="J429" s="135"/>
      <c r="K429" s="165"/>
      <c r="L429" s="16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5.75" customHeight="1">
      <c r="A430" s="135"/>
      <c r="B430" s="135"/>
      <c r="C430" s="135"/>
      <c r="D430" s="135"/>
      <c r="E430" s="135"/>
      <c r="F430" s="165"/>
      <c r="G430" s="135"/>
      <c r="H430" s="165"/>
      <c r="I430" s="165"/>
      <c r="J430" s="135"/>
      <c r="K430" s="165"/>
      <c r="L430" s="16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5.75" customHeight="1">
      <c r="A431" s="135"/>
      <c r="B431" s="135"/>
      <c r="C431" s="135"/>
      <c r="D431" s="135"/>
      <c r="E431" s="135"/>
      <c r="F431" s="165"/>
      <c r="G431" s="135"/>
      <c r="H431" s="165"/>
      <c r="I431" s="165"/>
      <c r="J431" s="135"/>
      <c r="K431" s="165"/>
      <c r="L431" s="16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5.75" customHeight="1">
      <c r="A432" s="135"/>
      <c r="B432" s="135"/>
      <c r="C432" s="135"/>
      <c r="D432" s="135"/>
      <c r="E432" s="135"/>
      <c r="F432" s="165"/>
      <c r="G432" s="135"/>
      <c r="H432" s="165"/>
      <c r="I432" s="165"/>
      <c r="J432" s="135"/>
      <c r="K432" s="165"/>
      <c r="L432" s="16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5.75" customHeight="1">
      <c r="A433" s="135"/>
      <c r="B433" s="135"/>
      <c r="C433" s="135"/>
      <c r="D433" s="135"/>
      <c r="E433" s="135"/>
      <c r="F433" s="165"/>
      <c r="G433" s="135"/>
      <c r="H433" s="165"/>
      <c r="I433" s="165"/>
      <c r="J433" s="135"/>
      <c r="K433" s="165"/>
      <c r="L433" s="16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5.75" customHeight="1">
      <c r="A434" s="135"/>
      <c r="B434" s="135"/>
      <c r="C434" s="135"/>
      <c r="D434" s="135"/>
      <c r="E434" s="135"/>
      <c r="F434" s="165"/>
      <c r="G434" s="135"/>
      <c r="H434" s="165"/>
      <c r="I434" s="165"/>
      <c r="J434" s="135"/>
      <c r="K434" s="165"/>
      <c r="L434" s="16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5.75" customHeight="1">
      <c r="A435" s="135"/>
      <c r="B435" s="135"/>
      <c r="C435" s="135"/>
      <c r="D435" s="135"/>
      <c r="E435" s="135"/>
      <c r="F435" s="165"/>
      <c r="G435" s="135"/>
      <c r="H435" s="165"/>
      <c r="I435" s="165"/>
      <c r="J435" s="135"/>
      <c r="K435" s="165"/>
      <c r="L435" s="16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5.75" customHeight="1">
      <c r="A436" s="135"/>
      <c r="B436" s="135"/>
      <c r="C436" s="135"/>
      <c r="D436" s="135"/>
      <c r="E436" s="135"/>
      <c r="F436" s="165"/>
      <c r="G436" s="135"/>
      <c r="H436" s="165"/>
      <c r="I436" s="165"/>
      <c r="J436" s="135"/>
      <c r="K436" s="165"/>
      <c r="L436" s="16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5.75" customHeight="1">
      <c r="A437" s="135"/>
      <c r="B437" s="135"/>
      <c r="C437" s="135"/>
      <c r="D437" s="135"/>
      <c r="E437" s="135"/>
      <c r="F437" s="165"/>
      <c r="G437" s="135"/>
      <c r="H437" s="165"/>
      <c r="I437" s="165"/>
      <c r="J437" s="135"/>
      <c r="K437" s="165"/>
      <c r="L437" s="16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5.75" customHeight="1">
      <c r="A438" s="135"/>
      <c r="B438" s="135"/>
      <c r="C438" s="135"/>
      <c r="D438" s="135"/>
      <c r="E438" s="135"/>
      <c r="F438" s="165"/>
      <c r="G438" s="135"/>
      <c r="H438" s="165"/>
      <c r="I438" s="165"/>
      <c r="J438" s="135"/>
      <c r="K438" s="165"/>
      <c r="L438" s="16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5.75" customHeight="1">
      <c r="A439" s="135"/>
      <c r="B439" s="135"/>
      <c r="C439" s="135"/>
      <c r="D439" s="135"/>
      <c r="E439" s="135"/>
      <c r="F439" s="165"/>
      <c r="G439" s="135"/>
      <c r="H439" s="165"/>
      <c r="I439" s="165"/>
      <c r="J439" s="135"/>
      <c r="K439" s="165"/>
      <c r="L439" s="16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5.75" customHeight="1">
      <c r="A440" s="135"/>
      <c r="B440" s="135"/>
      <c r="C440" s="135"/>
      <c r="D440" s="135"/>
      <c r="E440" s="135"/>
      <c r="F440" s="165"/>
      <c r="G440" s="135"/>
      <c r="H440" s="165"/>
      <c r="I440" s="165"/>
      <c r="J440" s="135"/>
      <c r="K440" s="165"/>
      <c r="L440" s="16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5.75" customHeight="1">
      <c r="A441" s="135"/>
      <c r="B441" s="135"/>
      <c r="C441" s="135"/>
      <c r="D441" s="135"/>
      <c r="E441" s="135"/>
      <c r="F441" s="165"/>
      <c r="G441" s="135"/>
      <c r="H441" s="165"/>
      <c r="I441" s="165"/>
      <c r="J441" s="135"/>
      <c r="K441" s="165"/>
      <c r="L441" s="16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5.75" customHeight="1">
      <c r="A442" s="135"/>
      <c r="B442" s="135"/>
      <c r="C442" s="135"/>
      <c r="D442" s="135"/>
      <c r="E442" s="135"/>
      <c r="F442" s="165"/>
      <c r="G442" s="135"/>
      <c r="H442" s="165"/>
      <c r="I442" s="165"/>
      <c r="J442" s="135"/>
      <c r="K442" s="165"/>
      <c r="L442" s="16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5.75" customHeight="1">
      <c r="A443" s="135"/>
      <c r="B443" s="135"/>
      <c r="C443" s="135"/>
      <c r="D443" s="135"/>
      <c r="E443" s="135"/>
      <c r="F443" s="165"/>
      <c r="G443" s="135"/>
      <c r="H443" s="165"/>
      <c r="I443" s="165"/>
      <c r="J443" s="135"/>
      <c r="K443" s="165"/>
      <c r="L443" s="16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5.75" customHeight="1">
      <c r="A444" s="135"/>
      <c r="B444" s="135"/>
      <c r="C444" s="135"/>
      <c r="D444" s="135"/>
      <c r="E444" s="135"/>
      <c r="F444" s="165"/>
      <c r="G444" s="135"/>
      <c r="H444" s="165"/>
      <c r="I444" s="165"/>
      <c r="J444" s="135"/>
      <c r="K444" s="165"/>
      <c r="L444" s="16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5.75" customHeight="1">
      <c r="A445" s="135"/>
      <c r="B445" s="135"/>
      <c r="C445" s="135"/>
      <c r="D445" s="135"/>
      <c r="E445" s="135"/>
      <c r="F445" s="165"/>
      <c r="G445" s="135"/>
      <c r="H445" s="165"/>
      <c r="I445" s="165"/>
      <c r="J445" s="135"/>
      <c r="K445" s="165"/>
      <c r="L445" s="16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5.75" customHeight="1">
      <c r="A446" s="135"/>
      <c r="B446" s="135"/>
      <c r="C446" s="135"/>
      <c r="D446" s="135"/>
      <c r="E446" s="135"/>
      <c r="F446" s="165"/>
      <c r="G446" s="135"/>
      <c r="H446" s="165"/>
      <c r="I446" s="165"/>
      <c r="J446" s="135"/>
      <c r="K446" s="165"/>
      <c r="L446" s="16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5.75" customHeight="1">
      <c r="A447" s="135"/>
      <c r="B447" s="135"/>
      <c r="C447" s="135"/>
      <c r="D447" s="135"/>
      <c r="E447" s="135"/>
      <c r="F447" s="165"/>
      <c r="G447" s="135"/>
      <c r="H447" s="165"/>
      <c r="I447" s="165"/>
      <c r="J447" s="135"/>
      <c r="K447" s="165"/>
      <c r="L447" s="16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5.75" customHeight="1">
      <c r="A448" s="135"/>
      <c r="B448" s="135"/>
      <c r="C448" s="135"/>
      <c r="D448" s="135"/>
      <c r="E448" s="135"/>
      <c r="F448" s="165"/>
      <c r="G448" s="135"/>
      <c r="H448" s="165"/>
      <c r="I448" s="165"/>
      <c r="J448" s="135"/>
      <c r="K448" s="165"/>
      <c r="L448" s="16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5.75" customHeight="1">
      <c r="A449" s="135"/>
      <c r="B449" s="135"/>
      <c r="C449" s="135"/>
      <c r="D449" s="135"/>
      <c r="E449" s="135"/>
      <c r="F449" s="165"/>
      <c r="G449" s="135"/>
      <c r="H449" s="165"/>
      <c r="I449" s="165"/>
      <c r="J449" s="135"/>
      <c r="K449" s="165"/>
      <c r="L449" s="16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5.75" customHeight="1">
      <c r="A450" s="135"/>
      <c r="B450" s="135"/>
      <c r="C450" s="135"/>
      <c r="D450" s="135"/>
      <c r="E450" s="135"/>
      <c r="F450" s="165"/>
      <c r="G450" s="135"/>
      <c r="H450" s="165"/>
      <c r="I450" s="165"/>
      <c r="J450" s="135"/>
      <c r="K450" s="165"/>
      <c r="L450" s="16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5.75" customHeight="1">
      <c r="A451" s="135"/>
      <c r="B451" s="135"/>
      <c r="C451" s="135"/>
      <c r="D451" s="135"/>
      <c r="E451" s="135"/>
      <c r="F451" s="165"/>
      <c r="G451" s="135"/>
      <c r="H451" s="165"/>
      <c r="I451" s="165"/>
      <c r="J451" s="135"/>
      <c r="K451" s="165"/>
      <c r="L451" s="16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5.75" customHeight="1">
      <c r="A452" s="135"/>
      <c r="B452" s="135"/>
      <c r="C452" s="135"/>
      <c r="D452" s="135"/>
      <c r="E452" s="135"/>
      <c r="F452" s="165"/>
      <c r="G452" s="135"/>
      <c r="H452" s="165"/>
      <c r="I452" s="165"/>
      <c r="J452" s="135"/>
      <c r="K452" s="165"/>
      <c r="L452" s="16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5.75" customHeight="1">
      <c r="A453" s="135"/>
      <c r="B453" s="135"/>
      <c r="C453" s="135"/>
      <c r="D453" s="135"/>
      <c r="E453" s="135"/>
      <c r="F453" s="165"/>
      <c r="G453" s="135"/>
      <c r="H453" s="165"/>
      <c r="I453" s="165"/>
      <c r="J453" s="135"/>
      <c r="K453" s="165"/>
      <c r="L453" s="16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5.75" customHeight="1">
      <c r="A454" s="135"/>
      <c r="B454" s="135"/>
      <c r="C454" s="135"/>
      <c r="D454" s="135"/>
      <c r="E454" s="135"/>
      <c r="F454" s="165"/>
      <c r="G454" s="135"/>
      <c r="H454" s="165"/>
      <c r="I454" s="165"/>
      <c r="J454" s="135"/>
      <c r="K454" s="165"/>
      <c r="L454" s="16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5.75" customHeight="1">
      <c r="A455" s="135"/>
      <c r="B455" s="135"/>
      <c r="C455" s="135"/>
      <c r="D455" s="135"/>
      <c r="E455" s="135"/>
      <c r="F455" s="165"/>
      <c r="G455" s="135"/>
      <c r="H455" s="165"/>
      <c r="I455" s="165"/>
      <c r="J455" s="135"/>
      <c r="K455" s="165"/>
      <c r="L455" s="16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5.75" customHeight="1">
      <c r="A456" s="135"/>
      <c r="B456" s="135"/>
      <c r="C456" s="135"/>
      <c r="D456" s="135"/>
      <c r="E456" s="135"/>
      <c r="F456" s="165"/>
      <c r="G456" s="135"/>
      <c r="H456" s="165"/>
      <c r="I456" s="165"/>
      <c r="J456" s="135"/>
      <c r="K456" s="165"/>
      <c r="L456" s="16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5.75" customHeight="1">
      <c r="A457" s="135"/>
      <c r="B457" s="135"/>
      <c r="C457" s="135"/>
      <c r="D457" s="135"/>
      <c r="E457" s="135"/>
      <c r="F457" s="165"/>
      <c r="G457" s="135"/>
      <c r="H457" s="165"/>
      <c r="I457" s="165"/>
      <c r="J457" s="135"/>
      <c r="K457" s="165"/>
      <c r="L457" s="16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5.75" customHeight="1">
      <c r="A458" s="135"/>
      <c r="B458" s="135"/>
      <c r="C458" s="135"/>
      <c r="D458" s="135"/>
      <c r="E458" s="135"/>
      <c r="F458" s="165"/>
      <c r="G458" s="135"/>
      <c r="H458" s="165"/>
      <c r="I458" s="165"/>
      <c r="J458" s="135"/>
      <c r="K458" s="165"/>
      <c r="L458" s="16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5.75" customHeight="1">
      <c r="A459" s="135"/>
      <c r="B459" s="135"/>
      <c r="C459" s="135"/>
      <c r="D459" s="135"/>
      <c r="E459" s="135"/>
      <c r="F459" s="165"/>
      <c r="G459" s="135"/>
      <c r="H459" s="165"/>
      <c r="I459" s="165"/>
      <c r="J459" s="135"/>
      <c r="K459" s="165"/>
      <c r="L459" s="16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5.75" customHeight="1">
      <c r="A460" s="135"/>
      <c r="B460" s="135"/>
      <c r="C460" s="135"/>
      <c r="D460" s="135"/>
      <c r="E460" s="135"/>
      <c r="F460" s="165"/>
      <c r="G460" s="135"/>
      <c r="H460" s="165"/>
      <c r="I460" s="165"/>
      <c r="J460" s="135"/>
      <c r="K460" s="165"/>
      <c r="L460" s="16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5.75" customHeight="1">
      <c r="A461" s="135"/>
      <c r="B461" s="135"/>
      <c r="C461" s="135"/>
      <c r="D461" s="135"/>
      <c r="E461" s="135"/>
      <c r="F461" s="165"/>
      <c r="G461" s="135"/>
      <c r="H461" s="165"/>
      <c r="I461" s="165"/>
      <c r="J461" s="135"/>
      <c r="K461" s="165"/>
      <c r="L461" s="16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5.75" customHeight="1">
      <c r="A462" s="135"/>
      <c r="B462" s="135"/>
      <c r="C462" s="135"/>
      <c r="D462" s="135"/>
      <c r="E462" s="135"/>
      <c r="F462" s="165"/>
      <c r="G462" s="135"/>
      <c r="H462" s="165"/>
      <c r="I462" s="165"/>
      <c r="J462" s="135"/>
      <c r="K462" s="165"/>
      <c r="L462" s="16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5.75" customHeight="1">
      <c r="A463" s="135"/>
      <c r="B463" s="135"/>
      <c r="C463" s="135"/>
      <c r="D463" s="135"/>
      <c r="E463" s="135"/>
      <c r="F463" s="165"/>
      <c r="G463" s="135"/>
      <c r="H463" s="165"/>
      <c r="I463" s="165"/>
      <c r="J463" s="135"/>
      <c r="K463" s="165"/>
      <c r="L463" s="16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5.75" customHeight="1">
      <c r="A464" s="135"/>
      <c r="B464" s="135"/>
      <c r="C464" s="135"/>
      <c r="D464" s="135"/>
      <c r="E464" s="135"/>
      <c r="F464" s="165"/>
      <c r="G464" s="135"/>
      <c r="H464" s="165"/>
      <c r="I464" s="165"/>
      <c r="J464" s="135"/>
      <c r="K464" s="165"/>
      <c r="L464" s="16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5.75" customHeight="1">
      <c r="A465" s="135"/>
      <c r="B465" s="135"/>
      <c r="C465" s="135"/>
      <c r="D465" s="135"/>
      <c r="E465" s="135"/>
      <c r="F465" s="165"/>
      <c r="G465" s="135"/>
      <c r="H465" s="165"/>
      <c r="I465" s="165"/>
      <c r="J465" s="135"/>
      <c r="K465" s="165"/>
      <c r="L465" s="16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5.75" customHeight="1">
      <c r="A466" s="135"/>
      <c r="B466" s="135"/>
      <c r="C466" s="135"/>
      <c r="D466" s="135"/>
      <c r="E466" s="135"/>
      <c r="F466" s="165"/>
      <c r="G466" s="135"/>
      <c r="H466" s="165"/>
      <c r="I466" s="165"/>
      <c r="J466" s="135"/>
      <c r="K466" s="165"/>
      <c r="L466" s="16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5.75" customHeight="1">
      <c r="A467" s="135"/>
      <c r="B467" s="135"/>
      <c r="C467" s="135"/>
      <c r="D467" s="135"/>
      <c r="E467" s="135"/>
      <c r="F467" s="165"/>
      <c r="G467" s="135"/>
      <c r="H467" s="165"/>
      <c r="I467" s="165"/>
      <c r="J467" s="135"/>
      <c r="K467" s="165"/>
      <c r="L467" s="16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5.75" customHeight="1">
      <c r="A468" s="135"/>
      <c r="B468" s="135"/>
      <c r="C468" s="135"/>
      <c r="D468" s="135"/>
      <c r="E468" s="135"/>
      <c r="F468" s="165"/>
      <c r="G468" s="135"/>
      <c r="H468" s="165"/>
      <c r="I468" s="165"/>
      <c r="J468" s="135"/>
      <c r="K468" s="165"/>
      <c r="L468" s="16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5.75" customHeight="1">
      <c r="A469" s="135"/>
      <c r="B469" s="135"/>
      <c r="C469" s="135"/>
      <c r="D469" s="135"/>
      <c r="E469" s="135"/>
      <c r="F469" s="165"/>
      <c r="G469" s="135"/>
      <c r="H469" s="165"/>
      <c r="I469" s="165"/>
      <c r="J469" s="135"/>
      <c r="K469" s="165"/>
      <c r="L469" s="16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5.75" customHeight="1">
      <c r="A470" s="135"/>
      <c r="B470" s="135"/>
      <c r="C470" s="135"/>
      <c r="D470" s="135"/>
      <c r="E470" s="135"/>
      <c r="F470" s="165"/>
      <c r="G470" s="135"/>
      <c r="H470" s="165"/>
      <c r="I470" s="165"/>
      <c r="J470" s="135"/>
      <c r="K470" s="165"/>
      <c r="L470" s="16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5.75" customHeight="1">
      <c r="A471" s="135"/>
      <c r="B471" s="135"/>
      <c r="C471" s="135"/>
      <c r="D471" s="135"/>
      <c r="E471" s="135"/>
      <c r="F471" s="165"/>
      <c r="G471" s="135"/>
      <c r="H471" s="165"/>
      <c r="I471" s="165"/>
      <c r="J471" s="135"/>
      <c r="K471" s="165"/>
      <c r="L471" s="16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5.75" customHeight="1">
      <c r="A472" s="135"/>
      <c r="B472" s="135"/>
      <c r="C472" s="135"/>
      <c r="D472" s="135"/>
      <c r="E472" s="135"/>
      <c r="F472" s="165"/>
      <c r="G472" s="135"/>
      <c r="H472" s="165"/>
      <c r="I472" s="165"/>
      <c r="J472" s="135"/>
      <c r="K472" s="165"/>
      <c r="L472" s="16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5.75" customHeight="1">
      <c r="A473" s="135"/>
      <c r="B473" s="135"/>
      <c r="C473" s="135"/>
      <c r="D473" s="135"/>
      <c r="E473" s="135"/>
      <c r="F473" s="165"/>
      <c r="G473" s="135"/>
      <c r="H473" s="165"/>
      <c r="I473" s="165"/>
      <c r="J473" s="135"/>
      <c r="K473" s="165"/>
      <c r="L473" s="16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5.75" customHeight="1">
      <c r="A474" s="135"/>
      <c r="B474" s="135"/>
      <c r="C474" s="135"/>
      <c r="D474" s="135"/>
      <c r="E474" s="135"/>
      <c r="F474" s="165"/>
      <c r="G474" s="135"/>
      <c r="H474" s="165"/>
      <c r="I474" s="165"/>
      <c r="J474" s="135"/>
      <c r="K474" s="165"/>
      <c r="L474" s="16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5.75" customHeight="1">
      <c r="A475" s="135"/>
      <c r="B475" s="135"/>
      <c r="C475" s="135"/>
      <c r="D475" s="135"/>
      <c r="E475" s="135"/>
      <c r="F475" s="165"/>
      <c r="G475" s="135"/>
      <c r="H475" s="165"/>
      <c r="I475" s="165"/>
      <c r="J475" s="135"/>
      <c r="K475" s="165"/>
      <c r="L475" s="16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5.75" customHeight="1">
      <c r="A476" s="135"/>
      <c r="B476" s="135"/>
      <c r="C476" s="135"/>
      <c r="D476" s="135"/>
      <c r="E476" s="135"/>
      <c r="F476" s="165"/>
      <c r="G476" s="135"/>
      <c r="H476" s="165"/>
      <c r="I476" s="165"/>
      <c r="J476" s="135"/>
      <c r="K476" s="165"/>
      <c r="L476" s="16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5.75" customHeight="1">
      <c r="A477" s="135"/>
      <c r="B477" s="135"/>
      <c r="C477" s="135"/>
      <c r="D477" s="135"/>
      <c r="E477" s="135"/>
      <c r="F477" s="165"/>
      <c r="G477" s="135"/>
      <c r="H477" s="165"/>
      <c r="I477" s="165"/>
      <c r="J477" s="135"/>
      <c r="K477" s="165"/>
      <c r="L477" s="16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5.75" customHeight="1">
      <c r="A478" s="135"/>
      <c r="B478" s="135"/>
      <c r="C478" s="135"/>
      <c r="D478" s="135"/>
      <c r="E478" s="135"/>
      <c r="F478" s="165"/>
      <c r="G478" s="135"/>
      <c r="H478" s="165"/>
      <c r="I478" s="165"/>
      <c r="J478" s="135"/>
      <c r="K478" s="165"/>
      <c r="L478" s="16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5.75" customHeight="1">
      <c r="A479" s="135"/>
      <c r="B479" s="135"/>
      <c r="C479" s="135"/>
      <c r="D479" s="135"/>
      <c r="E479" s="135"/>
      <c r="F479" s="165"/>
      <c r="G479" s="135"/>
      <c r="H479" s="165"/>
      <c r="I479" s="165"/>
      <c r="J479" s="135"/>
      <c r="K479" s="165"/>
      <c r="L479" s="16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5.75" customHeight="1">
      <c r="A480" s="135"/>
      <c r="B480" s="135"/>
      <c r="C480" s="135"/>
      <c r="D480" s="135"/>
      <c r="E480" s="135"/>
      <c r="F480" s="165"/>
      <c r="G480" s="135"/>
      <c r="H480" s="165"/>
      <c r="I480" s="165"/>
      <c r="J480" s="135"/>
      <c r="K480" s="165"/>
      <c r="L480" s="16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5.75" customHeight="1">
      <c r="A481" s="135"/>
      <c r="B481" s="135"/>
      <c r="C481" s="135"/>
      <c r="D481" s="135"/>
      <c r="E481" s="135"/>
      <c r="F481" s="165"/>
      <c r="G481" s="135"/>
      <c r="H481" s="165"/>
      <c r="I481" s="165"/>
      <c r="J481" s="135"/>
      <c r="K481" s="165"/>
      <c r="L481" s="16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5.75" customHeight="1">
      <c r="A482" s="135"/>
      <c r="B482" s="135"/>
      <c r="C482" s="135"/>
      <c r="D482" s="135"/>
      <c r="E482" s="135"/>
      <c r="F482" s="165"/>
      <c r="G482" s="135"/>
      <c r="H482" s="165"/>
      <c r="I482" s="165"/>
      <c r="J482" s="135"/>
      <c r="K482" s="165"/>
      <c r="L482" s="16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5.75" customHeight="1">
      <c r="A483" s="135"/>
      <c r="B483" s="135"/>
      <c r="C483" s="135"/>
      <c r="D483" s="135"/>
      <c r="E483" s="135"/>
      <c r="F483" s="165"/>
      <c r="G483" s="135"/>
      <c r="H483" s="165"/>
      <c r="I483" s="165"/>
      <c r="J483" s="135"/>
      <c r="K483" s="165"/>
      <c r="L483" s="16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5.75" customHeight="1">
      <c r="A484" s="135"/>
      <c r="B484" s="135"/>
      <c r="C484" s="135"/>
      <c r="D484" s="135"/>
      <c r="E484" s="135"/>
      <c r="F484" s="165"/>
      <c r="G484" s="135"/>
      <c r="H484" s="165"/>
      <c r="I484" s="165"/>
      <c r="J484" s="135"/>
      <c r="K484" s="165"/>
      <c r="L484" s="16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5.75" customHeight="1">
      <c r="A485" s="135"/>
      <c r="B485" s="135"/>
      <c r="C485" s="135"/>
      <c r="D485" s="135"/>
      <c r="E485" s="135"/>
      <c r="F485" s="165"/>
      <c r="G485" s="135"/>
      <c r="H485" s="165"/>
      <c r="I485" s="165"/>
      <c r="J485" s="135"/>
      <c r="K485" s="165"/>
      <c r="L485" s="16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5.75" customHeight="1">
      <c r="A486" s="135"/>
      <c r="B486" s="135"/>
      <c r="C486" s="135"/>
      <c r="D486" s="135"/>
      <c r="E486" s="135"/>
      <c r="F486" s="165"/>
      <c r="G486" s="135"/>
      <c r="H486" s="165"/>
      <c r="I486" s="165"/>
      <c r="J486" s="135"/>
      <c r="K486" s="165"/>
      <c r="L486" s="16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5.75" customHeight="1">
      <c r="A487" s="135"/>
      <c r="B487" s="135"/>
      <c r="C487" s="135"/>
      <c r="D487" s="135"/>
      <c r="E487" s="135"/>
      <c r="F487" s="165"/>
      <c r="G487" s="135"/>
      <c r="H487" s="165"/>
      <c r="I487" s="165"/>
      <c r="J487" s="135"/>
      <c r="K487" s="165"/>
      <c r="L487" s="16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5.75" customHeight="1">
      <c r="A488" s="135"/>
      <c r="B488" s="135"/>
      <c r="C488" s="135"/>
      <c r="D488" s="135"/>
      <c r="E488" s="135"/>
      <c r="F488" s="165"/>
      <c r="G488" s="135"/>
      <c r="H488" s="165"/>
      <c r="I488" s="165"/>
      <c r="J488" s="135"/>
      <c r="K488" s="165"/>
      <c r="L488" s="16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5.75" customHeight="1">
      <c r="A489" s="135"/>
      <c r="B489" s="135"/>
      <c r="C489" s="135"/>
      <c r="D489" s="135"/>
      <c r="E489" s="135"/>
      <c r="F489" s="165"/>
      <c r="G489" s="135"/>
      <c r="H489" s="165"/>
      <c r="I489" s="165"/>
      <c r="J489" s="135"/>
      <c r="K489" s="165"/>
      <c r="L489" s="16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5.75" customHeight="1">
      <c r="A490" s="135"/>
      <c r="B490" s="135"/>
      <c r="C490" s="135"/>
      <c r="D490" s="135"/>
      <c r="E490" s="135"/>
      <c r="F490" s="165"/>
      <c r="G490" s="135"/>
      <c r="H490" s="165"/>
      <c r="I490" s="165"/>
      <c r="J490" s="135"/>
      <c r="K490" s="165"/>
      <c r="L490" s="16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5.75" customHeight="1">
      <c r="A491" s="135"/>
      <c r="B491" s="135"/>
      <c r="C491" s="135"/>
      <c r="D491" s="135"/>
      <c r="E491" s="135"/>
      <c r="F491" s="165"/>
      <c r="G491" s="135"/>
      <c r="H491" s="165"/>
      <c r="I491" s="165"/>
      <c r="J491" s="135"/>
      <c r="K491" s="165"/>
      <c r="L491" s="16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5.75" customHeight="1">
      <c r="A492" s="135"/>
      <c r="B492" s="135"/>
      <c r="C492" s="135"/>
      <c r="D492" s="135"/>
      <c r="E492" s="135"/>
      <c r="F492" s="165"/>
      <c r="G492" s="135"/>
      <c r="H492" s="165"/>
      <c r="I492" s="165"/>
      <c r="J492" s="135"/>
      <c r="K492" s="165"/>
      <c r="L492" s="16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5.75" customHeight="1">
      <c r="A493" s="135"/>
      <c r="B493" s="135"/>
      <c r="C493" s="135"/>
      <c r="D493" s="135"/>
      <c r="E493" s="135"/>
      <c r="F493" s="165"/>
      <c r="G493" s="135"/>
      <c r="H493" s="165"/>
      <c r="I493" s="165"/>
      <c r="J493" s="135"/>
      <c r="K493" s="165"/>
      <c r="L493" s="16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5.75" customHeight="1">
      <c r="A494" s="135"/>
      <c r="B494" s="135"/>
      <c r="C494" s="135"/>
      <c r="D494" s="135"/>
      <c r="E494" s="135"/>
      <c r="F494" s="165"/>
      <c r="G494" s="135"/>
      <c r="H494" s="165"/>
      <c r="I494" s="165"/>
      <c r="J494" s="135"/>
      <c r="K494" s="165"/>
      <c r="L494" s="16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5.75" customHeight="1">
      <c r="A495" s="135"/>
      <c r="B495" s="135"/>
      <c r="C495" s="135"/>
      <c r="D495" s="135"/>
      <c r="E495" s="135"/>
      <c r="F495" s="165"/>
      <c r="G495" s="135"/>
      <c r="H495" s="165"/>
      <c r="I495" s="165"/>
      <c r="J495" s="135"/>
      <c r="K495" s="165"/>
      <c r="L495" s="16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5.75" customHeight="1">
      <c r="A496" s="135"/>
      <c r="B496" s="135"/>
      <c r="C496" s="135"/>
      <c r="D496" s="135"/>
      <c r="E496" s="135"/>
      <c r="F496" s="165"/>
      <c r="G496" s="135"/>
      <c r="H496" s="165"/>
      <c r="I496" s="165"/>
      <c r="J496" s="135"/>
      <c r="K496" s="165"/>
      <c r="L496" s="16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5.75" customHeight="1">
      <c r="A497" s="135"/>
      <c r="B497" s="135"/>
      <c r="C497" s="135"/>
      <c r="D497" s="135"/>
      <c r="E497" s="135"/>
      <c r="F497" s="165"/>
      <c r="G497" s="135"/>
      <c r="H497" s="165"/>
      <c r="I497" s="165"/>
      <c r="J497" s="135"/>
      <c r="K497" s="165"/>
      <c r="L497" s="16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5.75" customHeight="1">
      <c r="A498" s="135"/>
      <c r="B498" s="135"/>
      <c r="C498" s="135"/>
      <c r="D498" s="135"/>
      <c r="E498" s="135"/>
      <c r="F498" s="165"/>
      <c r="G498" s="135"/>
      <c r="H498" s="165"/>
      <c r="I498" s="165"/>
      <c r="J498" s="135"/>
      <c r="K498" s="165"/>
      <c r="L498" s="16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5.75" customHeight="1">
      <c r="A499" s="135"/>
      <c r="B499" s="135"/>
      <c r="C499" s="135"/>
      <c r="D499" s="135"/>
      <c r="E499" s="135"/>
      <c r="F499" s="165"/>
      <c r="G499" s="135"/>
      <c r="H499" s="165"/>
      <c r="I499" s="165"/>
      <c r="J499" s="135"/>
      <c r="K499" s="165"/>
      <c r="L499" s="16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5.75" customHeight="1">
      <c r="A500" s="135"/>
      <c r="B500" s="135"/>
      <c r="C500" s="135"/>
      <c r="D500" s="135"/>
      <c r="E500" s="135"/>
      <c r="F500" s="165"/>
      <c r="G500" s="135"/>
      <c r="H500" s="165"/>
      <c r="I500" s="165"/>
      <c r="J500" s="135"/>
      <c r="K500" s="165"/>
      <c r="L500" s="16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5.75" customHeight="1">
      <c r="A501" s="135"/>
      <c r="B501" s="135"/>
      <c r="C501" s="135"/>
      <c r="D501" s="135"/>
      <c r="E501" s="135"/>
      <c r="F501" s="165"/>
      <c r="G501" s="135"/>
      <c r="H501" s="165"/>
      <c r="I501" s="165"/>
      <c r="J501" s="135"/>
      <c r="K501" s="165"/>
      <c r="L501" s="16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5.75" customHeight="1">
      <c r="A502" s="135"/>
      <c r="B502" s="135"/>
      <c r="C502" s="135"/>
      <c r="D502" s="135"/>
      <c r="E502" s="135"/>
      <c r="F502" s="165"/>
      <c r="G502" s="135"/>
      <c r="H502" s="165"/>
      <c r="I502" s="165"/>
      <c r="J502" s="135"/>
      <c r="K502" s="165"/>
      <c r="L502" s="16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5.75" customHeight="1">
      <c r="A503" s="135"/>
      <c r="B503" s="135"/>
      <c r="C503" s="135"/>
      <c r="D503" s="135"/>
      <c r="E503" s="135"/>
      <c r="F503" s="165"/>
      <c r="G503" s="135"/>
      <c r="H503" s="165"/>
      <c r="I503" s="165"/>
      <c r="J503" s="135"/>
      <c r="K503" s="165"/>
      <c r="L503" s="16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5.75" customHeight="1">
      <c r="A504" s="135"/>
      <c r="B504" s="135"/>
      <c r="C504" s="135"/>
      <c r="D504" s="135"/>
      <c r="E504" s="135"/>
      <c r="F504" s="165"/>
      <c r="G504" s="135"/>
      <c r="H504" s="165"/>
      <c r="I504" s="165"/>
      <c r="J504" s="135"/>
      <c r="K504" s="165"/>
      <c r="L504" s="16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5.75" customHeight="1">
      <c r="A505" s="135"/>
      <c r="B505" s="135"/>
      <c r="C505" s="135"/>
      <c r="D505" s="135"/>
      <c r="E505" s="135"/>
      <c r="F505" s="165"/>
      <c r="G505" s="135"/>
      <c r="H505" s="165"/>
      <c r="I505" s="165"/>
      <c r="J505" s="135"/>
      <c r="K505" s="165"/>
      <c r="L505" s="16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5.75" customHeight="1">
      <c r="A506" s="135"/>
      <c r="B506" s="135"/>
      <c r="C506" s="135"/>
      <c r="D506" s="135"/>
      <c r="E506" s="135"/>
      <c r="F506" s="165"/>
      <c r="G506" s="135"/>
      <c r="H506" s="165"/>
      <c r="I506" s="165"/>
      <c r="J506" s="135"/>
      <c r="K506" s="165"/>
      <c r="L506" s="16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5.75" customHeight="1">
      <c r="A507" s="135"/>
      <c r="B507" s="135"/>
      <c r="C507" s="135"/>
      <c r="D507" s="135"/>
      <c r="E507" s="135"/>
      <c r="F507" s="165"/>
      <c r="G507" s="135"/>
      <c r="H507" s="165"/>
      <c r="I507" s="165"/>
      <c r="J507" s="135"/>
      <c r="K507" s="165"/>
      <c r="L507" s="16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5.75" customHeight="1">
      <c r="A508" s="135"/>
      <c r="B508" s="135"/>
      <c r="C508" s="135"/>
      <c r="D508" s="135"/>
      <c r="E508" s="135"/>
      <c r="F508" s="165"/>
      <c r="G508" s="135"/>
      <c r="H508" s="165"/>
      <c r="I508" s="165"/>
      <c r="J508" s="135"/>
      <c r="K508" s="165"/>
      <c r="L508" s="16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5.75" customHeight="1">
      <c r="A509" s="135"/>
      <c r="B509" s="135"/>
      <c r="C509" s="135"/>
      <c r="D509" s="135"/>
      <c r="E509" s="135"/>
      <c r="F509" s="165"/>
      <c r="G509" s="135"/>
      <c r="H509" s="165"/>
      <c r="I509" s="165"/>
      <c r="J509" s="135"/>
      <c r="K509" s="165"/>
      <c r="L509" s="16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5.75" customHeight="1">
      <c r="A510" s="135"/>
      <c r="B510" s="135"/>
      <c r="C510" s="135"/>
      <c r="D510" s="135"/>
      <c r="E510" s="135"/>
      <c r="F510" s="165"/>
      <c r="G510" s="135"/>
      <c r="H510" s="165"/>
      <c r="I510" s="165"/>
      <c r="J510" s="135"/>
      <c r="K510" s="165"/>
      <c r="L510" s="16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5.75" customHeight="1">
      <c r="A511" s="135"/>
      <c r="B511" s="135"/>
      <c r="C511" s="135"/>
      <c r="D511" s="135"/>
      <c r="E511" s="135"/>
      <c r="F511" s="165"/>
      <c r="G511" s="135"/>
      <c r="H511" s="165"/>
      <c r="I511" s="165"/>
      <c r="J511" s="135"/>
      <c r="K511" s="165"/>
      <c r="L511" s="16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5.75" customHeight="1">
      <c r="A512" s="135"/>
      <c r="B512" s="135"/>
      <c r="C512" s="135"/>
      <c r="D512" s="135"/>
      <c r="E512" s="135"/>
      <c r="F512" s="165"/>
      <c r="G512" s="135"/>
      <c r="H512" s="165"/>
      <c r="I512" s="165"/>
      <c r="J512" s="135"/>
      <c r="K512" s="165"/>
      <c r="L512" s="16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5.75" customHeight="1">
      <c r="A513" s="135"/>
      <c r="B513" s="135"/>
      <c r="C513" s="135"/>
      <c r="D513" s="135"/>
      <c r="E513" s="135"/>
      <c r="F513" s="165"/>
      <c r="G513" s="135"/>
      <c r="H513" s="165"/>
      <c r="I513" s="165"/>
      <c r="J513" s="135"/>
      <c r="K513" s="165"/>
      <c r="L513" s="16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5.75" customHeight="1">
      <c r="A514" s="135"/>
      <c r="B514" s="135"/>
      <c r="C514" s="135"/>
      <c r="D514" s="135"/>
      <c r="E514" s="135"/>
      <c r="F514" s="165"/>
      <c r="G514" s="135"/>
      <c r="H514" s="165"/>
      <c r="I514" s="165"/>
      <c r="J514" s="135"/>
      <c r="K514" s="165"/>
      <c r="L514" s="16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5.75" customHeight="1">
      <c r="A515" s="135"/>
      <c r="B515" s="135"/>
      <c r="C515" s="135"/>
      <c r="D515" s="135"/>
      <c r="E515" s="135"/>
      <c r="F515" s="165"/>
      <c r="G515" s="135"/>
      <c r="H515" s="165"/>
      <c r="I515" s="165"/>
      <c r="J515" s="135"/>
      <c r="K515" s="165"/>
      <c r="L515" s="16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5.75" customHeight="1">
      <c r="A516" s="135"/>
      <c r="B516" s="135"/>
      <c r="C516" s="135"/>
      <c r="D516" s="135"/>
      <c r="E516" s="135"/>
      <c r="F516" s="165"/>
      <c r="G516" s="135"/>
      <c r="H516" s="165"/>
      <c r="I516" s="165"/>
      <c r="J516" s="135"/>
      <c r="K516" s="165"/>
      <c r="L516" s="16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5.75" customHeight="1">
      <c r="A517" s="135"/>
      <c r="B517" s="135"/>
      <c r="C517" s="135"/>
      <c r="D517" s="135"/>
      <c r="E517" s="135"/>
      <c r="F517" s="165"/>
      <c r="G517" s="135"/>
      <c r="H517" s="165"/>
      <c r="I517" s="165"/>
      <c r="J517" s="135"/>
      <c r="K517" s="165"/>
      <c r="L517" s="16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5.75" customHeight="1">
      <c r="A518" s="135"/>
      <c r="B518" s="135"/>
      <c r="C518" s="135"/>
      <c r="D518" s="135"/>
      <c r="E518" s="135"/>
      <c r="F518" s="165"/>
      <c r="G518" s="135"/>
      <c r="H518" s="165"/>
      <c r="I518" s="165"/>
      <c r="J518" s="135"/>
      <c r="K518" s="165"/>
      <c r="L518" s="16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5.75" customHeight="1">
      <c r="A519" s="135"/>
      <c r="B519" s="135"/>
      <c r="C519" s="135"/>
      <c r="D519" s="135"/>
      <c r="E519" s="135"/>
      <c r="F519" s="165"/>
      <c r="G519" s="135"/>
      <c r="H519" s="165"/>
      <c r="I519" s="165"/>
      <c r="J519" s="135"/>
      <c r="K519" s="165"/>
      <c r="L519" s="16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5.75" customHeight="1">
      <c r="A520" s="135"/>
      <c r="B520" s="135"/>
      <c r="C520" s="135"/>
      <c r="D520" s="135"/>
      <c r="E520" s="135"/>
      <c r="F520" s="165"/>
      <c r="G520" s="135"/>
      <c r="H520" s="165"/>
      <c r="I520" s="165"/>
      <c r="J520" s="135"/>
      <c r="K520" s="165"/>
      <c r="L520" s="16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5.75" customHeight="1">
      <c r="A521" s="135"/>
      <c r="B521" s="135"/>
      <c r="C521" s="135"/>
      <c r="D521" s="135"/>
      <c r="E521" s="135"/>
      <c r="F521" s="165"/>
      <c r="G521" s="135"/>
      <c r="H521" s="165"/>
      <c r="I521" s="165"/>
      <c r="J521" s="135"/>
      <c r="K521" s="165"/>
      <c r="L521" s="16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5.75" customHeight="1">
      <c r="A522" s="135"/>
      <c r="B522" s="135"/>
      <c r="C522" s="135"/>
      <c r="D522" s="135"/>
      <c r="E522" s="135"/>
      <c r="F522" s="165"/>
      <c r="G522" s="135"/>
      <c r="H522" s="165"/>
      <c r="I522" s="165"/>
      <c r="J522" s="135"/>
      <c r="K522" s="165"/>
      <c r="L522" s="16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5.75" customHeight="1">
      <c r="A523" s="135"/>
      <c r="B523" s="135"/>
      <c r="C523" s="135"/>
      <c r="D523" s="135"/>
      <c r="E523" s="135"/>
      <c r="F523" s="165"/>
      <c r="G523" s="135"/>
      <c r="H523" s="165"/>
      <c r="I523" s="165"/>
      <c r="J523" s="135"/>
      <c r="K523" s="165"/>
      <c r="L523" s="16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5.75" customHeight="1">
      <c r="A524" s="135"/>
      <c r="B524" s="135"/>
      <c r="C524" s="135"/>
      <c r="D524" s="135"/>
      <c r="E524" s="135"/>
      <c r="F524" s="165"/>
      <c r="G524" s="135"/>
      <c r="H524" s="165"/>
      <c r="I524" s="165"/>
      <c r="J524" s="135"/>
      <c r="K524" s="165"/>
      <c r="L524" s="16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5.75" customHeight="1">
      <c r="A525" s="135"/>
      <c r="B525" s="135"/>
      <c r="C525" s="135"/>
      <c r="D525" s="135"/>
      <c r="E525" s="135"/>
      <c r="F525" s="165"/>
      <c r="G525" s="135"/>
      <c r="H525" s="165"/>
      <c r="I525" s="165"/>
      <c r="J525" s="135"/>
      <c r="K525" s="165"/>
      <c r="L525" s="16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5.75" customHeight="1">
      <c r="A526" s="135"/>
      <c r="B526" s="135"/>
      <c r="C526" s="135"/>
      <c r="D526" s="135"/>
      <c r="E526" s="135"/>
      <c r="F526" s="165"/>
      <c r="G526" s="135"/>
      <c r="H526" s="165"/>
      <c r="I526" s="165"/>
      <c r="J526" s="135"/>
      <c r="K526" s="165"/>
      <c r="L526" s="16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5.75" customHeight="1">
      <c r="A527" s="135"/>
      <c r="B527" s="135"/>
      <c r="C527" s="135"/>
      <c r="D527" s="135"/>
      <c r="E527" s="135"/>
      <c r="F527" s="165"/>
      <c r="G527" s="135"/>
      <c r="H527" s="165"/>
      <c r="I527" s="165"/>
      <c r="J527" s="135"/>
      <c r="K527" s="165"/>
      <c r="L527" s="16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5.75" customHeight="1">
      <c r="A528" s="135"/>
      <c r="B528" s="135"/>
      <c r="C528" s="135"/>
      <c r="D528" s="135"/>
      <c r="E528" s="135"/>
      <c r="F528" s="165"/>
      <c r="G528" s="135"/>
      <c r="H528" s="165"/>
      <c r="I528" s="165"/>
      <c r="J528" s="135"/>
      <c r="K528" s="165"/>
      <c r="L528" s="16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5.75" customHeight="1">
      <c r="A529" s="135"/>
      <c r="B529" s="135"/>
      <c r="C529" s="135"/>
      <c r="D529" s="135"/>
      <c r="E529" s="135"/>
      <c r="F529" s="165"/>
      <c r="G529" s="135"/>
      <c r="H529" s="165"/>
      <c r="I529" s="165"/>
      <c r="J529" s="135"/>
      <c r="K529" s="165"/>
      <c r="L529" s="16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5.75" customHeight="1">
      <c r="A530" s="135"/>
      <c r="B530" s="135"/>
      <c r="C530" s="135"/>
      <c r="D530" s="135"/>
      <c r="E530" s="135"/>
      <c r="F530" s="165"/>
      <c r="G530" s="135"/>
      <c r="H530" s="165"/>
      <c r="I530" s="165"/>
      <c r="J530" s="135"/>
      <c r="K530" s="165"/>
      <c r="L530" s="16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5.75" customHeight="1">
      <c r="A531" s="135"/>
      <c r="B531" s="135"/>
      <c r="C531" s="135"/>
      <c r="D531" s="135"/>
      <c r="E531" s="135"/>
      <c r="F531" s="165"/>
      <c r="G531" s="135"/>
      <c r="H531" s="165"/>
      <c r="I531" s="165"/>
      <c r="J531" s="135"/>
      <c r="K531" s="165"/>
      <c r="L531" s="16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5.75" customHeight="1">
      <c r="A532" s="135"/>
      <c r="B532" s="135"/>
      <c r="C532" s="135"/>
      <c r="D532" s="135"/>
      <c r="E532" s="135"/>
      <c r="F532" s="165"/>
      <c r="G532" s="135"/>
      <c r="H532" s="165"/>
      <c r="I532" s="165"/>
      <c r="J532" s="135"/>
      <c r="K532" s="165"/>
      <c r="L532" s="16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5.75" customHeight="1">
      <c r="A533" s="135"/>
      <c r="B533" s="135"/>
      <c r="C533" s="135"/>
      <c r="D533" s="135"/>
      <c r="E533" s="135"/>
      <c r="F533" s="165"/>
      <c r="G533" s="135"/>
      <c r="H533" s="165"/>
      <c r="I533" s="165"/>
      <c r="J533" s="135"/>
      <c r="K533" s="165"/>
      <c r="L533" s="16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5.75" customHeight="1">
      <c r="A534" s="135"/>
      <c r="B534" s="135"/>
      <c r="C534" s="135"/>
      <c r="D534" s="135"/>
      <c r="E534" s="135"/>
      <c r="F534" s="165"/>
      <c r="G534" s="135"/>
      <c r="H534" s="165"/>
      <c r="I534" s="165"/>
      <c r="J534" s="135"/>
      <c r="K534" s="165"/>
      <c r="L534" s="16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5.75" customHeight="1">
      <c r="A535" s="135"/>
      <c r="B535" s="135"/>
      <c r="C535" s="135"/>
      <c r="D535" s="135"/>
      <c r="E535" s="135"/>
      <c r="F535" s="165"/>
      <c r="G535" s="135"/>
      <c r="H535" s="165"/>
      <c r="I535" s="165"/>
      <c r="J535" s="135"/>
      <c r="K535" s="165"/>
      <c r="L535" s="16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5.75" customHeight="1">
      <c r="A536" s="135"/>
      <c r="B536" s="135"/>
      <c r="C536" s="135"/>
      <c r="D536" s="135"/>
      <c r="E536" s="135"/>
      <c r="F536" s="165"/>
      <c r="G536" s="135"/>
      <c r="H536" s="165"/>
      <c r="I536" s="165"/>
      <c r="J536" s="135"/>
      <c r="K536" s="165"/>
      <c r="L536" s="16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5.75" customHeight="1">
      <c r="A537" s="135"/>
      <c r="B537" s="135"/>
      <c r="C537" s="135"/>
      <c r="D537" s="135"/>
      <c r="E537" s="135"/>
      <c r="F537" s="165"/>
      <c r="G537" s="135"/>
      <c r="H537" s="165"/>
      <c r="I537" s="165"/>
      <c r="J537" s="135"/>
      <c r="K537" s="165"/>
      <c r="L537" s="16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5.75" customHeight="1">
      <c r="A538" s="135"/>
      <c r="B538" s="135"/>
      <c r="C538" s="135"/>
      <c r="D538" s="135"/>
      <c r="E538" s="135"/>
      <c r="F538" s="165"/>
      <c r="G538" s="135"/>
      <c r="H538" s="165"/>
      <c r="I538" s="165"/>
      <c r="J538" s="135"/>
      <c r="K538" s="165"/>
      <c r="L538" s="16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5.75" customHeight="1">
      <c r="A539" s="135"/>
      <c r="B539" s="135"/>
      <c r="C539" s="135"/>
      <c r="D539" s="135"/>
      <c r="E539" s="135"/>
      <c r="F539" s="165"/>
      <c r="G539" s="135"/>
      <c r="H539" s="165"/>
      <c r="I539" s="165"/>
      <c r="J539" s="135"/>
      <c r="K539" s="165"/>
      <c r="L539" s="16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5.75" customHeight="1">
      <c r="A540" s="135"/>
      <c r="B540" s="135"/>
      <c r="C540" s="135"/>
      <c r="D540" s="135"/>
      <c r="E540" s="135"/>
      <c r="F540" s="165"/>
      <c r="G540" s="135"/>
      <c r="H540" s="165"/>
      <c r="I540" s="165"/>
      <c r="J540" s="135"/>
      <c r="K540" s="165"/>
      <c r="L540" s="16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5.75" customHeight="1">
      <c r="A541" s="135"/>
      <c r="B541" s="135"/>
      <c r="C541" s="135"/>
      <c r="D541" s="135"/>
      <c r="E541" s="135"/>
      <c r="F541" s="165"/>
      <c r="G541" s="135"/>
      <c r="H541" s="165"/>
      <c r="I541" s="165"/>
      <c r="J541" s="135"/>
      <c r="K541" s="165"/>
      <c r="L541" s="16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5.75" customHeight="1">
      <c r="A542" s="135"/>
      <c r="B542" s="135"/>
      <c r="C542" s="135"/>
      <c r="D542" s="135"/>
      <c r="E542" s="135"/>
      <c r="F542" s="165"/>
      <c r="G542" s="135"/>
      <c r="H542" s="165"/>
      <c r="I542" s="165"/>
      <c r="J542" s="135"/>
      <c r="K542" s="165"/>
      <c r="L542" s="16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5.75" customHeight="1">
      <c r="A543" s="135"/>
      <c r="B543" s="135"/>
      <c r="C543" s="135"/>
      <c r="D543" s="135"/>
      <c r="E543" s="135"/>
      <c r="F543" s="165"/>
      <c r="G543" s="135"/>
      <c r="H543" s="165"/>
      <c r="I543" s="165"/>
      <c r="J543" s="135"/>
      <c r="K543" s="165"/>
      <c r="L543" s="16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5.75" customHeight="1">
      <c r="A544" s="135"/>
      <c r="B544" s="135"/>
      <c r="C544" s="135"/>
      <c r="D544" s="135"/>
      <c r="E544" s="135"/>
      <c r="F544" s="165"/>
      <c r="G544" s="135"/>
      <c r="H544" s="165"/>
      <c r="I544" s="165"/>
      <c r="J544" s="135"/>
      <c r="K544" s="165"/>
      <c r="L544" s="16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5.75" customHeight="1">
      <c r="A545" s="135"/>
      <c r="B545" s="135"/>
      <c r="C545" s="135"/>
      <c r="D545" s="135"/>
      <c r="E545" s="135"/>
      <c r="F545" s="165"/>
      <c r="G545" s="135"/>
      <c r="H545" s="165"/>
      <c r="I545" s="165"/>
      <c r="J545" s="135"/>
      <c r="K545" s="165"/>
      <c r="L545" s="16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5.75" customHeight="1">
      <c r="A546" s="135"/>
      <c r="B546" s="135"/>
      <c r="C546" s="135"/>
      <c r="D546" s="135"/>
      <c r="E546" s="135"/>
      <c r="F546" s="165"/>
      <c r="G546" s="135"/>
      <c r="H546" s="165"/>
      <c r="I546" s="165"/>
      <c r="J546" s="135"/>
      <c r="K546" s="165"/>
      <c r="L546" s="16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5.75" customHeight="1">
      <c r="A547" s="135"/>
      <c r="B547" s="135"/>
      <c r="C547" s="135"/>
      <c r="D547" s="135"/>
      <c r="E547" s="135"/>
      <c r="F547" s="165"/>
      <c r="G547" s="135"/>
      <c r="H547" s="165"/>
      <c r="I547" s="165"/>
      <c r="J547" s="135"/>
      <c r="K547" s="165"/>
      <c r="L547" s="16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5.75" customHeight="1">
      <c r="A548" s="135"/>
      <c r="B548" s="135"/>
      <c r="C548" s="135"/>
      <c r="D548" s="135"/>
      <c r="E548" s="135"/>
      <c r="F548" s="165"/>
      <c r="G548" s="135"/>
      <c r="H548" s="165"/>
      <c r="I548" s="165"/>
      <c r="J548" s="135"/>
      <c r="K548" s="165"/>
      <c r="L548" s="16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5.75" customHeight="1">
      <c r="A549" s="135"/>
      <c r="B549" s="135"/>
      <c r="C549" s="135"/>
      <c r="D549" s="135"/>
      <c r="E549" s="135"/>
      <c r="F549" s="165"/>
      <c r="G549" s="135"/>
      <c r="H549" s="165"/>
      <c r="I549" s="165"/>
      <c r="J549" s="135"/>
      <c r="K549" s="165"/>
      <c r="L549" s="16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5.75" customHeight="1">
      <c r="A550" s="135"/>
      <c r="B550" s="135"/>
      <c r="C550" s="135"/>
      <c r="D550" s="135"/>
      <c r="E550" s="135"/>
      <c r="F550" s="165"/>
      <c r="G550" s="135"/>
      <c r="H550" s="165"/>
      <c r="I550" s="165"/>
      <c r="J550" s="135"/>
      <c r="K550" s="165"/>
      <c r="L550" s="16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5.75" customHeight="1">
      <c r="A551" s="135"/>
      <c r="B551" s="135"/>
      <c r="C551" s="135"/>
      <c r="D551" s="135"/>
      <c r="E551" s="135"/>
      <c r="F551" s="165"/>
      <c r="G551" s="135"/>
      <c r="H551" s="165"/>
      <c r="I551" s="165"/>
      <c r="J551" s="135"/>
      <c r="K551" s="165"/>
      <c r="L551" s="16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5.75" customHeight="1">
      <c r="A552" s="135"/>
      <c r="B552" s="135"/>
      <c r="C552" s="135"/>
      <c r="D552" s="135"/>
      <c r="E552" s="135"/>
      <c r="F552" s="165"/>
      <c r="G552" s="135"/>
      <c r="H552" s="165"/>
      <c r="I552" s="165"/>
      <c r="J552" s="135"/>
      <c r="K552" s="165"/>
      <c r="L552" s="16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5.75" customHeight="1">
      <c r="A553" s="135"/>
      <c r="B553" s="135"/>
      <c r="C553" s="135"/>
      <c r="D553" s="135"/>
      <c r="E553" s="135"/>
      <c r="F553" s="165"/>
      <c r="G553" s="135"/>
      <c r="H553" s="165"/>
      <c r="I553" s="165"/>
      <c r="J553" s="135"/>
      <c r="K553" s="165"/>
      <c r="L553" s="16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5.75" customHeight="1">
      <c r="A554" s="135"/>
      <c r="B554" s="135"/>
      <c r="C554" s="135"/>
      <c r="D554" s="135"/>
      <c r="E554" s="135"/>
      <c r="F554" s="165"/>
      <c r="G554" s="135"/>
      <c r="H554" s="165"/>
      <c r="I554" s="165"/>
      <c r="J554" s="135"/>
      <c r="K554" s="165"/>
      <c r="L554" s="16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5.75" customHeight="1">
      <c r="A555" s="135"/>
      <c r="B555" s="135"/>
      <c r="C555" s="135"/>
      <c r="D555" s="135"/>
      <c r="E555" s="135"/>
      <c r="F555" s="165"/>
      <c r="G555" s="135"/>
      <c r="H555" s="165"/>
      <c r="I555" s="165"/>
      <c r="J555" s="135"/>
      <c r="K555" s="165"/>
      <c r="L555" s="16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5.75" customHeight="1">
      <c r="A556" s="135"/>
      <c r="B556" s="135"/>
      <c r="C556" s="135"/>
      <c r="D556" s="135"/>
      <c r="E556" s="135"/>
      <c r="F556" s="165"/>
      <c r="G556" s="135"/>
      <c r="H556" s="165"/>
      <c r="I556" s="165"/>
      <c r="J556" s="135"/>
      <c r="K556" s="165"/>
      <c r="L556" s="16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5.75" customHeight="1">
      <c r="A557" s="135"/>
      <c r="B557" s="135"/>
      <c r="C557" s="135"/>
      <c r="D557" s="135"/>
      <c r="E557" s="135"/>
      <c r="F557" s="165"/>
      <c r="G557" s="135"/>
      <c r="H557" s="165"/>
      <c r="I557" s="165"/>
      <c r="J557" s="135"/>
      <c r="K557" s="165"/>
      <c r="L557" s="16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5.75" customHeight="1">
      <c r="A558" s="135"/>
      <c r="B558" s="135"/>
      <c r="C558" s="135"/>
      <c r="D558" s="135"/>
      <c r="E558" s="135"/>
      <c r="F558" s="165"/>
      <c r="G558" s="135"/>
      <c r="H558" s="165"/>
      <c r="I558" s="165"/>
      <c r="J558" s="135"/>
      <c r="K558" s="165"/>
      <c r="L558" s="16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5.75" customHeight="1">
      <c r="A559" s="135"/>
      <c r="B559" s="135"/>
      <c r="C559" s="135"/>
      <c r="D559" s="135"/>
      <c r="E559" s="135"/>
      <c r="F559" s="165"/>
      <c r="G559" s="135"/>
      <c r="H559" s="165"/>
      <c r="I559" s="165"/>
      <c r="J559" s="135"/>
      <c r="K559" s="165"/>
      <c r="L559" s="16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5.75" customHeight="1">
      <c r="A560" s="135"/>
      <c r="B560" s="135"/>
      <c r="C560" s="135"/>
      <c r="D560" s="135"/>
      <c r="E560" s="135"/>
      <c r="F560" s="165"/>
      <c r="G560" s="135"/>
      <c r="H560" s="165"/>
      <c r="I560" s="165"/>
      <c r="J560" s="135"/>
      <c r="K560" s="165"/>
      <c r="L560" s="16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5.75" customHeight="1">
      <c r="A561" s="135"/>
      <c r="B561" s="135"/>
      <c r="C561" s="135"/>
      <c r="D561" s="135"/>
      <c r="E561" s="135"/>
      <c r="F561" s="165"/>
      <c r="G561" s="135"/>
      <c r="H561" s="165"/>
      <c r="I561" s="165"/>
      <c r="J561" s="135"/>
      <c r="K561" s="165"/>
      <c r="L561" s="16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5.75" customHeight="1">
      <c r="A562" s="135"/>
      <c r="B562" s="135"/>
      <c r="C562" s="135"/>
      <c r="D562" s="135"/>
      <c r="E562" s="135"/>
      <c r="F562" s="165"/>
      <c r="G562" s="135"/>
      <c r="H562" s="165"/>
      <c r="I562" s="165"/>
      <c r="J562" s="135"/>
      <c r="K562" s="165"/>
      <c r="L562" s="16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5.75" customHeight="1">
      <c r="A563" s="135"/>
      <c r="B563" s="135"/>
      <c r="C563" s="135"/>
      <c r="D563" s="135"/>
      <c r="E563" s="135"/>
      <c r="F563" s="165"/>
      <c r="G563" s="135"/>
      <c r="H563" s="165"/>
      <c r="I563" s="165"/>
      <c r="J563" s="135"/>
      <c r="K563" s="165"/>
      <c r="L563" s="16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5.75" customHeight="1">
      <c r="A564" s="135"/>
      <c r="B564" s="135"/>
      <c r="C564" s="135"/>
      <c r="D564" s="135"/>
      <c r="E564" s="135"/>
      <c r="F564" s="165"/>
      <c r="G564" s="135"/>
      <c r="H564" s="165"/>
      <c r="I564" s="165"/>
      <c r="J564" s="135"/>
      <c r="K564" s="165"/>
      <c r="L564" s="16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5.75" customHeight="1">
      <c r="A565" s="135"/>
      <c r="B565" s="135"/>
      <c r="C565" s="135"/>
      <c r="D565" s="135"/>
      <c r="E565" s="135"/>
      <c r="F565" s="165"/>
      <c r="G565" s="135"/>
      <c r="H565" s="165"/>
      <c r="I565" s="165"/>
      <c r="J565" s="135"/>
      <c r="K565" s="165"/>
      <c r="L565" s="16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5.75" customHeight="1">
      <c r="A566" s="135"/>
      <c r="B566" s="135"/>
      <c r="C566" s="135"/>
      <c r="D566" s="135"/>
      <c r="E566" s="135"/>
      <c r="F566" s="165"/>
      <c r="G566" s="135"/>
      <c r="H566" s="165"/>
      <c r="I566" s="165"/>
      <c r="J566" s="135"/>
      <c r="K566" s="165"/>
      <c r="L566" s="16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5.75" customHeight="1">
      <c r="A567" s="135"/>
      <c r="B567" s="135"/>
      <c r="C567" s="135"/>
      <c r="D567" s="135"/>
      <c r="E567" s="135"/>
      <c r="F567" s="165"/>
      <c r="G567" s="135"/>
      <c r="H567" s="165"/>
      <c r="I567" s="165"/>
      <c r="J567" s="135"/>
      <c r="K567" s="165"/>
      <c r="L567" s="16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5.75" customHeight="1">
      <c r="A568" s="135"/>
      <c r="B568" s="135"/>
      <c r="C568" s="135"/>
      <c r="D568" s="135"/>
      <c r="E568" s="135"/>
      <c r="F568" s="165"/>
      <c r="G568" s="135"/>
      <c r="H568" s="165"/>
      <c r="I568" s="165"/>
      <c r="J568" s="135"/>
      <c r="K568" s="165"/>
      <c r="L568" s="16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5.75" customHeight="1">
      <c r="A569" s="135"/>
      <c r="B569" s="135"/>
      <c r="C569" s="135"/>
      <c r="D569" s="135"/>
      <c r="E569" s="135"/>
      <c r="F569" s="165"/>
      <c r="G569" s="135"/>
      <c r="H569" s="165"/>
      <c r="I569" s="165"/>
      <c r="J569" s="135"/>
      <c r="K569" s="165"/>
      <c r="L569" s="16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5.75" customHeight="1">
      <c r="A570" s="135"/>
      <c r="B570" s="135"/>
      <c r="C570" s="135"/>
      <c r="D570" s="135"/>
      <c r="E570" s="135"/>
      <c r="F570" s="165"/>
      <c r="G570" s="135"/>
      <c r="H570" s="165"/>
      <c r="I570" s="165"/>
      <c r="J570" s="135"/>
      <c r="K570" s="165"/>
      <c r="L570" s="16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5.75" customHeight="1">
      <c r="A571" s="135"/>
      <c r="B571" s="135"/>
      <c r="C571" s="135"/>
      <c r="D571" s="135"/>
      <c r="E571" s="135"/>
      <c r="F571" s="165"/>
      <c r="G571" s="135"/>
      <c r="H571" s="165"/>
      <c r="I571" s="165"/>
      <c r="J571" s="135"/>
      <c r="K571" s="165"/>
      <c r="L571" s="16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5.75" customHeight="1">
      <c r="A572" s="135"/>
      <c r="B572" s="135"/>
      <c r="C572" s="135"/>
      <c r="D572" s="135"/>
      <c r="E572" s="135"/>
      <c r="F572" s="165"/>
      <c r="G572" s="135"/>
      <c r="H572" s="165"/>
      <c r="I572" s="165"/>
      <c r="J572" s="135"/>
      <c r="K572" s="165"/>
      <c r="L572" s="16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5.75" customHeight="1">
      <c r="A573" s="135"/>
      <c r="B573" s="135"/>
      <c r="C573" s="135"/>
      <c r="D573" s="135"/>
      <c r="E573" s="135"/>
      <c r="F573" s="165"/>
      <c r="G573" s="135"/>
      <c r="H573" s="165"/>
      <c r="I573" s="165"/>
      <c r="J573" s="135"/>
      <c r="K573" s="165"/>
      <c r="L573" s="16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5.75" customHeight="1">
      <c r="A574" s="135"/>
      <c r="B574" s="135"/>
      <c r="C574" s="135"/>
      <c r="D574" s="135"/>
      <c r="E574" s="135"/>
      <c r="F574" s="165"/>
      <c r="G574" s="135"/>
      <c r="H574" s="165"/>
      <c r="I574" s="165"/>
      <c r="J574" s="135"/>
      <c r="K574" s="165"/>
      <c r="L574" s="16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5.75" customHeight="1">
      <c r="A575" s="135"/>
      <c r="B575" s="135"/>
      <c r="C575" s="135"/>
      <c r="D575" s="135"/>
      <c r="E575" s="135"/>
      <c r="F575" s="165"/>
      <c r="G575" s="135"/>
      <c r="H575" s="165"/>
      <c r="I575" s="165"/>
      <c r="J575" s="135"/>
      <c r="K575" s="165"/>
      <c r="L575" s="16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5.75" customHeight="1">
      <c r="A576" s="135"/>
      <c r="B576" s="135"/>
      <c r="C576" s="135"/>
      <c r="D576" s="135"/>
      <c r="E576" s="135"/>
      <c r="F576" s="165"/>
      <c r="G576" s="135"/>
      <c r="H576" s="165"/>
      <c r="I576" s="165"/>
      <c r="J576" s="135"/>
      <c r="K576" s="165"/>
      <c r="L576" s="16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5.75" customHeight="1">
      <c r="A577" s="135"/>
      <c r="B577" s="135"/>
      <c r="C577" s="135"/>
      <c r="D577" s="135"/>
      <c r="E577" s="135"/>
      <c r="F577" s="165"/>
      <c r="G577" s="135"/>
      <c r="H577" s="165"/>
      <c r="I577" s="165"/>
      <c r="J577" s="135"/>
      <c r="K577" s="165"/>
      <c r="L577" s="16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5.75" customHeight="1">
      <c r="A578" s="135"/>
      <c r="B578" s="135"/>
      <c r="C578" s="135"/>
      <c r="D578" s="135"/>
      <c r="E578" s="135"/>
      <c r="F578" s="165"/>
      <c r="G578" s="135"/>
      <c r="H578" s="165"/>
      <c r="I578" s="165"/>
      <c r="J578" s="135"/>
      <c r="K578" s="165"/>
      <c r="L578" s="16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5.75" customHeight="1">
      <c r="A579" s="135"/>
      <c r="B579" s="135"/>
      <c r="C579" s="135"/>
      <c r="D579" s="135"/>
      <c r="E579" s="135"/>
      <c r="F579" s="165"/>
      <c r="G579" s="135"/>
      <c r="H579" s="165"/>
      <c r="I579" s="165"/>
      <c r="J579" s="135"/>
      <c r="K579" s="165"/>
      <c r="L579" s="16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5.75" customHeight="1">
      <c r="A580" s="135"/>
      <c r="B580" s="135"/>
      <c r="C580" s="135"/>
      <c r="D580" s="135"/>
      <c r="E580" s="135"/>
      <c r="F580" s="165"/>
      <c r="G580" s="135"/>
      <c r="H580" s="165"/>
      <c r="I580" s="165"/>
      <c r="J580" s="135"/>
      <c r="K580" s="165"/>
      <c r="L580" s="16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5.75" customHeight="1">
      <c r="A581" s="135"/>
      <c r="B581" s="135"/>
      <c r="C581" s="135"/>
      <c r="D581" s="135"/>
      <c r="E581" s="135"/>
      <c r="F581" s="165"/>
      <c r="G581" s="135"/>
      <c r="H581" s="165"/>
      <c r="I581" s="165"/>
      <c r="J581" s="135"/>
      <c r="K581" s="165"/>
      <c r="L581" s="16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5.75" customHeight="1">
      <c r="A582" s="135"/>
      <c r="B582" s="135"/>
      <c r="C582" s="135"/>
      <c r="D582" s="135"/>
      <c r="E582" s="135"/>
      <c r="F582" s="165"/>
      <c r="G582" s="135"/>
      <c r="H582" s="165"/>
      <c r="I582" s="165"/>
      <c r="J582" s="135"/>
      <c r="K582" s="165"/>
      <c r="L582" s="16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5.75" customHeight="1">
      <c r="A583" s="135"/>
      <c r="B583" s="135"/>
      <c r="C583" s="135"/>
      <c r="D583" s="135"/>
      <c r="E583" s="135"/>
      <c r="F583" s="165"/>
      <c r="G583" s="135"/>
      <c r="H583" s="165"/>
      <c r="I583" s="165"/>
      <c r="J583" s="135"/>
      <c r="K583" s="165"/>
      <c r="L583" s="16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5.75" customHeight="1">
      <c r="A584" s="135"/>
      <c r="B584" s="135"/>
      <c r="C584" s="135"/>
      <c r="D584" s="135"/>
      <c r="E584" s="135"/>
      <c r="F584" s="165"/>
      <c r="G584" s="135"/>
      <c r="H584" s="165"/>
      <c r="I584" s="165"/>
      <c r="J584" s="135"/>
      <c r="K584" s="165"/>
      <c r="L584" s="16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5.75" customHeight="1">
      <c r="A585" s="135"/>
      <c r="B585" s="135"/>
      <c r="C585" s="135"/>
      <c r="D585" s="135"/>
      <c r="E585" s="135"/>
      <c r="F585" s="165"/>
      <c r="G585" s="135"/>
      <c r="H585" s="165"/>
      <c r="I585" s="165"/>
      <c r="J585" s="135"/>
      <c r="K585" s="165"/>
      <c r="L585" s="16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5.75" customHeight="1">
      <c r="A586" s="135"/>
      <c r="B586" s="135"/>
      <c r="C586" s="135"/>
      <c r="D586" s="135"/>
      <c r="E586" s="135"/>
      <c r="F586" s="165"/>
      <c r="G586" s="135"/>
      <c r="H586" s="165"/>
      <c r="I586" s="165"/>
      <c r="J586" s="135"/>
      <c r="K586" s="165"/>
      <c r="L586" s="16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5.75" customHeight="1">
      <c r="A587" s="135"/>
      <c r="B587" s="135"/>
      <c r="C587" s="135"/>
      <c r="D587" s="135"/>
      <c r="E587" s="135"/>
      <c r="F587" s="165"/>
      <c r="G587" s="135"/>
      <c r="H587" s="165"/>
      <c r="I587" s="165"/>
      <c r="J587" s="135"/>
      <c r="K587" s="165"/>
      <c r="L587" s="16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5.75" customHeight="1">
      <c r="A588" s="135"/>
      <c r="B588" s="135"/>
      <c r="C588" s="135"/>
      <c r="D588" s="135"/>
      <c r="E588" s="135"/>
      <c r="F588" s="165"/>
      <c r="G588" s="135"/>
      <c r="H588" s="165"/>
      <c r="I588" s="165"/>
      <c r="J588" s="135"/>
      <c r="K588" s="165"/>
      <c r="L588" s="16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5.75" customHeight="1">
      <c r="A589" s="135"/>
      <c r="B589" s="135"/>
      <c r="C589" s="135"/>
      <c r="D589" s="135"/>
      <c r="E589" s="135"/>
      <c r="F589" s="165"/>
      <c r="G589" s="135"/>
      <c r="H589" s="165"/>
      <c r="I589" s="165"/>
      <c r="J589" s="135"/>
      <c r="K589" s="165"/>
      <c r="L589" s="16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5.75" customHeight="1">
      <c r="A590" s="135"/>
      <c r="B590" s="135"/>
      <c r="C590" s="135"/>
      <c r="D590" s="135"/>
      <c r="E590" s="135"/>
      <c r="F590" s="165"/>
      <c r="G590" s="135"/>
      <c r="H590" s="165"/>
      <c r="I590" s="165"/>
      <c r="J590" s="135"/>
      <c r="K590" s="165"/>
      <c r="L590" s="16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5.75" customHeight="1">
      <c r="A591" s="135"/>
      <c r="B591" s="135"/>
      <c r="C591" s="135"/>
      <c r="D591" s="135"/>
      <c r="E591" s="135"/>
      <c r="F591" s="165"/>
      <c r="G591" s="135"/>
      <c r="H591" s="165"/>
      <c r="I591" s="165"/>
      <c r="J591" s="135"/>
      <c r="K591" s="165"/>
      <c r="L591" s="16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5.75" customHeight="1">
      <c r="A592" s="135"/>
      <c r="B592" s="135"/>
      <c r="C592" s="135"/>
      <c r="D592" s="135"/>
      <c r="E592" s="135"/>
      <c r="F592" s="165"/>
      <c r="G592" s="135"/>
      <c r="H592" s="165"/>
      <c r="I592" s="165"/>
      <c r="J592" s="135"/>
      <c r="K592" s="165"/>
      <c r="L592" s="16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5.75" customHeight="1">
      <c r="A593" s="135"/>
      <c r="B593" s="135"/>
      <c r="C593" s="135"/>
      <c r="D593" s="135"/>
      <c r="E593" s="135"/>
      <c r="F593" s="165"/>
      <c r="G593" s="135"/>
      <c r="H593" s="165"/>
      <c r="I593" s="165"/>
      <c r="J593" s="135"/>
      <c r="K593" s="165"/>
      <c r="L593" s="16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5.75" customHeight="1">
      <c r="A594" s="135"/>
      <c r="B594" s="135"/>
      <c r="C594" s="135"/>
      <c r="D594" s="135"/>
      <c r="E594" s="135"/>
      <c r="F594" s="165"/>
      <c r="G594" s="135"/>
      <c r="H594" s="165"/>
      <c r="I594" s="165"/>
      <c r="J594" s="135"/>
      <c r="K594" s="165"/>
      <c r="L594" s="16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5.75" customHeight="1">
      <c r="A595" s="135"/>
      <c r="B595" s="135"/>
      <c r="C595" s="135"/>
      <c r="D595" s="135"/>
      <c r="E595" s="135"/>
      <c r="F595" s="165"/>
      <c r="G595" s="135"/>
      <c r="H595" s="165"/>
      <c r="I595" s="165"/>
      <c r="J595" s="135"/>
      <c r="K595" s="165"/>
      <c r="L595" s="16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5.75" customHeight="1">
      <c r="A596" s="135"/>
      <c r="B596" s="135"/>
      <c r="C596" s="135"/>
      <c r="D596" s="135"/>
      <c r="E596" s="135"/>
      <c r="F596" s="165"/>
      <c r="G596" s="135"/>
      <c r="H596" s="165"/>
      <c r="I596" s="165"/>
      <c r="J596" s="135"/>
      <c r="K596" s="165"/>
      <c r="L596" s="16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5.75" customHeight="1">
      <c r="A597" s="135"/>
      <c r="B597" s="135"/>
      <c r="C597" s="135"/>
      <c r="D597" s="135"/>
      <c r="E597" s="135"/>
      <c r="F597" s="165"/>
      <c r="G597" s="135"/>
      <c r="H597" s="165"/>
      <c r="I597" s="165"/>
      <c r="J597" s="135"/>
      <c r="K597" s="165"/>
      <c r="L597" s="16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5.75" customHeight="1">
      <c r="A598" s="135"/>
      <c r="B598" s="135"/>
      <c r="C598" s="135"/>
      <c r="D598" s="135"/>
      <c r="E598" s="135"/>
      <c r="F598" s="165"/>
      <c r="G598" s="135"/>
      <c r="H598" s="165"/>
      <c r="I598" s="165"/>
      <c r="J598" s="135"/>
      <c r="K598" s="165"/>
      <c r="L598" s="16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5.75" customHeight="1">
      <c r="A599" s="135"/>
      <c r="B599" s="135"/>
      <c r="C599" s="135"/>
      <c r="D599" s="135"/>
      <c r="E599" s="135"/>
      <c r="F599" s="165"/>
      <c r="G599" s="135"/>
      <c r="H599" s="165"/>
      <c r="I599" s="165"/>
      <c r="J599" s="135"/>
      <c r="K599" s="165"/>
      <c r="L599" s="16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5.75" customHeight="1">
      <c r="A600" s="135"/>
      <c r="B600" s="135"/>
      <c r="C600" s="135"/>
      <c r="D600" s="135"/>
      <c r="E600" s="135"/>
      <c r="F600" s="165"/>
      <c r="G600" s="135"/>
      <c r="H600" s="165"/>
      <c r="I600" s="165"/>
      <c r="J600" s="135"/>
      <c r="K600" s="165"/>
      <c r="L600" s="16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5.75" customHeight="1">
      <c r="A601" s="135"/>
      <c r="B601" s="135"/>
      <c r="C601" s="135"/>
      <c r="D601" s="135"/>
      <c r="E601" s="135"/>
      <c r="F601" s="165"/>
      <c r="G601" s="135"/>
      <c r="H601" s="165"/>
      <c r="I601" s="165"/>
      <c r="J601" s="135"/>
      <c r="K601" s="165"/>
      <c r="L601" s="16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5.75" customHeight="1">
      <c r="A602" s="135"/>
      <c r="B602" s="135"/>
      <c r="C602" s="135"/>
      <c r="D602" s="135"/>
      <c r="E602" s="135"/>
      <c r="F602" s="165"/>
      <c r="G602" s="135"/>
      <c r="H602" s="165"/>
      <c r="I602" s="165"/>
      <c r="J602" s="135"/>
      <c r="K602" s="165"/>
      <c r="L602" s="16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5.75" customHeight="1">
      <c r="A603" s="135"/>
      <c r="B603" s="135"/>
      <c r="C603" s="135"/>
      <c r="D603" s="135"/>
      <c r="E603" s="135"/>
      <c r="F603" s="165"/>
      <c r="G603" s="135"/>
      <c r="H603" s="165"/>
      <c r="I603" s="165"/>
      <c r="J603" s="135"/>
      <c r="K603" s="165"/>
      <c r="L603" s="16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5.75" customHeight="1">
      <c r="A604" s="135"/>
      <c r="B604" s="135"/>
      <c r="C604" s="135"/>
      <c r="D604" s="135"/>
      <c r="E604" s="135"/>
      <c r="F604" s="165"/>
      <c r="G604" s="135"/>
      <c r="H604" s="165"/>
      <c r="I604" s="165"/>
      <c r="J604" s="135"/>
      <c r="K604" s="165"/>
      <c r="L604" s="16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5.75" customHeight="1">
      <c r="A605" s="135"/>
      <c r="B605" s="135"/>
      <c r="C605" s="135"/>
      <c r="D605" s="135"/>
      <c r="E605" s="135"/>
      <c r="F605" s="165"/>
      <c r="G605" s="135"/>
      <c r="H605" s="165"/>
      <c r="I605" s="165"/>
      <c r="J605" s="135"/>
      <c r="K605" s="165"/>
      <c r="L605" s="16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5.75" customHeight="1">
      <c r="A606" s="135"/>
      <c r="B606" s="135"/>
      <c r="C606" s="135"/>
      <c r="D606" s="135"/>
      <c r="E606" s="135"/>
      <c r="F606" s="165"/>
      <c r="G606" s="135"/>
      <c r="H606" s="165"/>
      <c r="I606" s="165"/>
      <c r="J606" s="135"/>
      <c r="K606" s="165"/>
      <c r="L606" s="16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5.75" customHeight="1">
      <c r="A607" s="135"/>
      <c r="B607" s="135"/>
      <c r="C607" s="135"/>
      <c r="D607" s="135"/>
      <c r="E607" s="135"/>
      <c r="F607" s="165"/>
      <c r="G607" s="135"/>
      <c r="H607" s="165"/>
      <c r="I607" s="165"/>
      <c r="J607" s="135"/>
      <c r="K607" s="165"/>
      <c r="L607" s="16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5.75" customHeight="1">
      <c r="A608" s="135"/>
      <c r="B608" s="135"/>
      <c r="C608" s="135"/>
      <c r="D608" s="135"/>
      <c r="E608" s="135"/>
      <c r="F608" s="165"/>
      <c r="G608" s="135"/>
      <c r="H608" s="165"/>
      <c r="I608" s="165"/>
      <c r="J608" s="135"/>
      <c r="K608" s="165"/>
      <c r="L608" s="16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5.75" customHeight="1">
      <c r="A609" s="135"/>
      <c r="B609" s="135"/>
      <c r="C609" s="135"/>
      <c r="D609" s="135"/>
      <c r="E609" s="135"/>
      <c r="F609" s="165"/>
      <c r="G609" s="135"/>
      <c r="H609" s="165"/>
      <c r="I609" s="165"/>
      <c r="J609" s="135"/>
      <c r="K609" s="165"/>
      <c r="L609" s="16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5.75" customHeight="1">
      <c r="A610" s="135"/>
      <c r="B610" s="135"/>
      <c r="C610" s="135"/>
      <c r="D610" s="135"/>
      <c r="E610" s="135"/>
      <c r="F610" s="165"/>
      <c r="G610" s="135"/>
      <c r="H610" s="165"/>
      <c r="I610" s="165"/>
      <c r="J610" s="135"/>
      <c r="K610" s="165"/>
      <c r="L610" s="16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5.75" customHeight="1">
      <c r="A611" s="135"/>
      <c r="B611" s="135"/>
      <c r="C611" s="135"/>
      <c r="D611" s="135"/>
      <c r="E611" s="135"/>
      <c r="F611" s="165"/>
      <c r="G611" s="135"/>
      <c r="H611" s="165"/>
      <c r="I611" s="165"/>
      <c r="J611" s="135"/>
      <c r="K611" s="165"/>
      <c r="L611" s="16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5.75" customHeight="1">
      <c r="A612" s="135"/>
      <c r="B612" s="135"/>
      <c r="C612" s="135"/>
      <c r="D612" s="135"/>
      <c r="E612" s="135"/>
      <c r="F612" s="165"/>
      <c r="G612" s="135"/>
      <c r="H612" s="165"/>
      <c r="I612" s="165"/>
      <c r="J612" s="135"/>
      <c r="K612" s="165"/>
      <c r="L612" s="16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5.75" customHeight="1">
      <c r="A613" s="135"/>
      <c r="B613" s="135"/>
      <c r="C613" s="135"/>
      <c r="D613" s="135"/>
      <c r="E613" s="135"/>
      <c r="F613" s="165"/>
      <c r="G613" s="135"/>
      <c r="H613" s="165"/>
      <c r="I613" s="165"/>
      <c r="J613" s="135"/>
      <c r="K613" s="165"/>
      <c r="L613" s="16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5.75" customHeight="1">
      <c r="A614" s="135"/>
      <c r="B614" s="135"/>
      <c r="C614" s="135"/>
      <c r="D614" s="135"/>
      <c r="E614" s="135"/>
      <c r="F614" s="165"/>
      <c r="G614" s="135"/>
      <c r="H614" s="165"/>
      <c r="I614" s="165"/>
      <c r="J614" s="135"/>
      <c r="K614" s="165"/>
      <c r="L614" s="16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5.75" customHeight="1">
      <c r="A615" s="135"/>
      <c r="B615" s="135"/>
      <c r="C615" s="135"/>
      <c r="D615" s="135"/>
      <c r="E615" s="135"/>
      <c r="F615" s="165"/>
      <c r="G615" s="135"/>
      <c r="H615" s="165"/>
      <c r="I615" s="165"/>
      <c r="J615" s="135"/>
      <c r="K615" s="165"/>
      <c r="L615" s="16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5.75" customHeight="1">
      <c r="A616" s="135"/>
      <c r="B616" s="135"/>
      <c r="C616" s="135"/>
      <c r="D616" s="135"/>
      <c r="E616" s="135"/>
      <c r="F616" s="165"/>
      <c r="G616" s="135"/>
      <c r="H616" s="165"/>
      <c r="I616" s="165"/>
      <c r="J616" s="135"/>
      <c r="K616" s="165"/>
      <c r="L616" s="16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5.75" customHeight="1">
      <c r="A617" s="135"/>
      <c r="B617" s="135"/>
      <c r="C617" s="135"/>
      <c r="D617" s="135"/>
      <c r="E617" s="135"/>
      <c r="F617" s="165"/>
      <c r="G617" s="135"/>
      <c r="H617" s="165"/>
      <c r="I617" s="165"/>
      <c r="J617" s="135"/>
      <c r="K617" s="165"/>
      <c r="L617" s="16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5.75" customHeight="1">
      <c r="A618" s="135"/>
      <c r="B618" s="135"/>
      <c r="C618" s="135"/>
      <c r="D618" s="135"/>
      <c r="E618" s="135"/>
      <c r="F618" s="165"/>
      <c r="G618" s="135"/>
      <c r="H618" s="165"/>
      <c r="I618" s="165"/>
      <c r="J618" s="135"/>
      <c r="K618" s="165"/>
      <c r="L618" s="16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5.75" customHeight="1">
      <c r="A619" s="135"/>
      <c r="B619" s="135"/>
      <c r="C619" s="135"/>
      <c r="D619" s="135"/>
      <c r="E619" s="135"/>
      <c r="F619" s="165"/>
      <c r="G619" s="135"/>
      <c r="H619" s="165"/>
      <c r="I619" s="165"/>
      <c r="J619" s="135"/>
      <c r="K619" s="165"/>
      <c r="L619" s="16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5.75" customHeight="1">
      <c r="A620" s="135"/>
      <c r="B620" s="135"/>
      <c r="C620" s="135"/>
      <c r="D620" s="135"/>
      <c r="E620" s="135"/>
      <c r="F620" s="165"/>
      <c r="G620" s="135"/>
      <c r="H620" s="165"/>
      <c r="I620" s="165"/>
      <c r="J620" s="135"/>
      <c r="K620" s="165"/>
      <c r="L620" s="16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5.75" customHeight="1">
      <c r="A621" s="135"/>
      <c r="B621" s="135"/>
      <c r="C621" s="135"/>
      <c r="D621" s="135"/>
      <c r="E621" s="135"/>
      <c r="F621" s="165"/>
      <c r="G621" s="135"/>
      <c r="H621" s="165"/>
      <c r="I621" s="165"/>
      <c r="J621" s="135"/>
      <c r="K621" s="165"/>
      <c r="L621" s="16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5.75" customHeight="1">
      <c r="A622" s="135"/>
      <c r="B622" s="135"/>
      <c r="C622" s="135"/>
      <c r="D622" s="135"/>
      <c r="E622" s="135"/>
      <c r="F622" s="165"/>
      <c r="G622" s="135"/>
      <c r="H622" s="165"/>
      <c r="I622" s="165"/>
      <c r="J622" s="135"/>
      <c r="K622" s="165"/>
      <c r="L622" s="16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5.75" customHeight="1">
      <c r="A623" s="135"/>
      <c r="B623" s="135"/>
      <c r="C623" s="135"/>
      <c r="D623" s="135"/>
      <c r="E623" s="135"/>
      <c r="F623" s="165"/>
      <c r="G623" s="135"/>
      <c r="H623" s="165"/>
      <c r="I623" s="165"/>
      <c r="J623" s="135"/>
      <c r="K623" s="165"/>
      <c r="L623" s="16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5.75" customHeight="1">
      <c r="A624" s="135"/>
      <c r="B624" s="135"/>
      <c r="C624" s="135"/>
      <c r="D624" s="135"/>
      <c r="E624" s="135"/>
      <c r="F624" s="165"/>
      <c r="G624" s="135"/>
      <c r="H624" s="165"/>
      <c r="I624" s="165"/>
      <c r="J624" s="135"/>
      <c r="K624" s="165"/>
      <c r="L624" s="16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5.75" customHeight="1">
      <c r="A625" s="135"/>
      <c r="B625" s="135"/>
      <c r="C625" s="135"/>
      <c r="D625" s="135"/>
      <c r="E625" s="135"/>
      <c r="F625" s="165"/>
      <c r="G625" s="135"/>
      <c r="H625" s="165"/>
      <c r="I625" s="165"/>
      <c r="J625" s="135"/>
      <c r="K625" s="165"/>
      <c r="L625" s="16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5.75" customHeight="1">
      <c r="A626" s="135"/>
      <c r="B626" s="135"/>
      <c r="C626" s="135"/>
      <c r="D626" s="135"/>
      <c r="E626" s="135"/>
      <c r="F626" s="165"/>
      <c r="G626" s="135"/>
      <c r="H626" s="165"/>
      <c r="I626" s="165"/>
      <c r="J626" s="135"/>
      <c r="K626" s="165"/>
      <c r="L626" s="16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5.75" customHeight="1">
      <c r="A627" s="135"/>
      <c r="B627" s="135"/>
      <c r="C627" s="135"/>
      <c r="D627" s="135"/>
      <c r="E627" s="135"/>
      <c r="F627" s="165"/>
      <c r="G627" s="135"/>
      <c r="H627" s="165"/>
      <c r="I627" s="165"/>
      <c r="J627" s="135"/>
      <c r="K627" s="165"/>
      <c r="L627" s="16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5.75" customHeight="1">
      <c r="A628" s="135"/>
      <c r="B628" s="135"/>
      <c r="C628" s="135"/>
      <c r="D628" s="135"/>
      <c r="E628" s="135"/>
      <c r="F628" s="165"/>
      <c r="G628" s="135"/>
      <c r="H628" s="165"/>
      <c r="I628" s="165"/>
      <c r="J628" s="135"/>
      <c r="K628" s="165"/>
      <c r="L628" s="16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5.75" customHeight="1">
      <c r="A629" s="135"/>
      <c r="B629" s="135"/>
      <c r="C629" s="135"/>
      <c r="D629" s="135"/>
      <c r="E629" s="135"/>
      <c r="F629" s="165"/>
      <c r="G629" s="135"/>
      <c r="H629" s="165"/>
      <c r="I629" s="165"/>
      <c r="J629" s="135"/>
      <c r="K629" s="165"/>
      <c r="L629" s="16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5.75" customHeight="1">
      <c r="A630" s="135"/>
      <c r="B630" s="135"/>
      <c r="C630" s="135"/>
      <c r="D630" s="135"/>
      <c r="E630" s="135"/>
      <c r="F630" s="165"/>
      <c r="G630" s="135"/>
      <c r="H630" s="165"/>
      <c r="I630" s="165"/>
      <c r="J630" s="135"/>
      <c r="K630" s="165"/>
      <c r="L630" s="16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5.75" customHeight="1">
      <c r="A631" s="135"/>
      <c r="B631" s="135"/>
      <c r="C631" s="135"/>
      <c r="D631" s="135"/>
      <c r="E631" s="135"/>
      <c r="F631" s="165"/>
      <c r="G631" s="135"/>
      <c r="H631" s="165"/>
      <c r="I631" s="165"/>
      <c r="J631" s="135"/>
      <c r="K631" s="165"/>
      <c r="L631" s="16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5.75" customHeight="1">
      <c r="A632" s="135"/>
      <c r="B632" s="135"/>
      <c r="C632" s="135"/>
      <c r="D632" s="135"/>
      <c r="E632" s="135"/>
      <c r="F632" s="165"/>
      <c r="G632" s="135"/>
      <c r="H632" s="165"/>
      <c r="I632" s="165"/>
      <c r="J632" s="135"/>
      <c r="K632" s="165"/>
      <c r="L632" s="16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5.75" customHeight="1">
      <c r="A633" s="135"/>
      <c r="B633" s="135"/>
      <c r="C633" s="135"/>
      <c r="D633" s="135"/>
      <c r="E633" s="135"/>
      <c r="F633" s="165"/>
      <c r="G633" s="135"/>
      <c r="H633" s="165"/>
      <c r="I633" s="165"/>
      <c r="J633" s="135"/>
      <c r="K633" s="165"/>
      <c r="L633" s="16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5.75" customHeight="1">
      <c r="A634" s="135"/>
      <c r="B634" s="135"/>
      <c r="C634" s="135"/>
      <c r="D634" s="135"/>
      <c r="E634" s="135"/>
      <c r="F634" s="165"/>
      <c r="G634" s="135"/>
      <c r="H634" s="165"/>
      <c r="I634" s="165"/>
      <c r="J634" s="135"/>
      <c r="K634" s="165"/>
      <c r="L634" s="16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5.75" customHeight="1">
      <c r="A635" s="135"/>
      <c r="B635" s="135"/>
      <c r="C635" s="135"/>
      <c r="D635" s="135"/>
      <c r="E635" s="135"/>
      <c r="F635" s="165"/>
      <c r="G635" s="135"/>
      <c r="H635" s="165"/>
      <c r="I635" s="165"/>
      <c r="J635" s="135"/>
      <c r="K635" s="165"/>
      <c r="L635" s="16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5.75" customHeight="1">
      <c r="A636" s="135"/>
      <c r="B636" s="135"/>
      <c r="C636" s="135"/>
      <c r="D636" s="135"/>
      <c r="E636" s="135"/>
      <c r="F636" s="165"/>
      <c r="G636" s="135"/>
      <c r="H636" s="165"/>
      <c r="I636" s="165"/>
      <c r="J636" s="135"/>
      <c r="K636" s="165"/>
      <c r="L636" s="16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5.75" customHeight="1">
      <c r="A637" s="135"/>
      <c r="B637" s="135"/>
      <c r="C637" s="135"/>
      <c r="D637" s="135"/>
      <c r="E637" s="135"/>
      <c r="F637" s="165"/>
      <c r="G637" s="135"/>
      <c r="H637" s="165"/>
      <c r="I637" s="165"/>
      <c r="J637" s="135"/>
      <c r="K637" s="165"/>
      <c r="L637" s="16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5.75" customHeight="1">
      <c r="A638" s="135"/>
      <c r="B638" s="135"/>
      <c r="C638" s="135"/>
      <c r="D638" s="135"/>
      <c r="E638" s="135"/>
      <c r="F638" s="165"/>
      <c r="G638" s="135"/>
      <c r="H638" s="165"/>
      <c r="I638" s="165"/>
      <c r="J638" s="135"/>
      <c r="K638" s="165"/>
      <c r="L638" s="16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5.75" customHeight="1">
      <c r="A639" s="135"/>
      <c r="B639" s="135"/>
      <c r="C639" s="135"/>
      <c r="D639" s="135"/>
      <c r="E639" s="135"/>
      <c r="F639" s="165"/>
      <c r="G639" s="135"/>
      <c r="H639" s="165"/>
      <c r="I639" s="165"/>
      <c r="J639" s="135"/>
      <c r="K639" s="165"/>
      <c r="L639" s="16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5.75" customHeight="1">
      <c r="A640" s="135"/>
      <c r="B640" s="135"/>
      <c r="C640" s="135"/>
      <c r="D640" s="135"/>
      <c r="E640" s="135"/>
      <c r="F640" s="165"/>
      <c r="G640" s="135"/>
      <c r="H640" s="165"/>
      <c r="I640" s="165"/>
      <c r="J640" s="135"/>
      <c r="K640" s="165"/>
      <c r="L640" s="16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5.75" customHeight="1">
      <c r="A641" s="135"/>
      <c r="B641" s="135"/>
      <c r="C641" s="135"/>
      <c r="D641" s="135"/>
      <c r="E641" s="135"/>
      <c r="F641" s="165"/>
      <c r="G641" s="135"/>
      <c r="H641" s="165"/>
      <c r="I641" s="165"/>
      <c r="J641" s="135"/>
      <c r="K641" s="165"/>
      <c r="L641" s="16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5.75" customHeight="1">
      <c r="A642" s="135"/>
      <c r="B642" s="135"/>
      <c r="C642" s="135"/>
      <c r="D642" s="135"/>
      <c r="E642" s="135"/>
      <c r="F642" s="165"/>
      <c r="G642" s="135"/>
      <c r="H642" s="165"/>
      <c r="I642" s="165"/>
      <c r="J642" s="135"/>
      <c r="K642" s="165"/>
      <c r="L642" s="16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5.75" customHeight="1">
      <c r="A643" s="135"/>
      <c r="B643" s="135"/>
      <c r="C643" s="135"/>
      <c r="D643" s="135"/>
      <c r="E643" s="135"/>
      <c r="F643" s="165"/>
      <c r="G643" s="135"/>
      <c r="H643" s="165"/>
      <c r="I643" s="165"/>
      <c r="J643" s="135"/>
      <c r="K643" s="165"/>
      <c r="L643" s="16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5.75" customHeight="1">
      <c r="A644" s="135"/>
      <c r="B644" s="135"/>
      <c r="C644" s="135"/>
      <c r="D644" s="135"/>
      <c r="E644" s="135"/>
      <c r="F644" s="165"/>
      <c r="G644" s="135"/>
      <c r="H644" s="165"/>
      <c r="I644" s="165"/>
      <c r="J644" s="135"/>
      <c r="K644" s="165"/>
      <c r="L644" s="16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5.75" customHeight="1">
      <c r="A645" s="135"/>
      <c r="B645" s="135"/>
      <c r="C645" s="135"/>
      <c r="D645" s="135"/>
      <c r="E645" s="135"/>
      <c r="F645" s="165"/>
      <c r="G645" s="135"/>
      <c r="H645" s="165"/>
      <c r="I645" s="165"/>
      <c r="J645" s="135"/>
      <c r="K645" s="165"/>
      <c r="L645" s="16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5.75" customHeight="1">
      <c r="A646" s="135"/>
      <c r="B646" s="135"/>
      <c r="C646" s="135"/>
      <c r="D646" s="135"/>
      <c r="E646" s="135"/>
      <c r="F646" s="165"/>
      <c r="G646" s="135"/>
      <c r="H646" s="165"/>
      <c r="I646" s="165"/>
      <c r="J646" s="135"/>
      <c r="K646" s="165"/>
      <c r="L646" s="16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5.75" customHeight="1">
      <c r="A647" s="135"/>
      <c r="B647" s="135"/>
      <c r="C647" s="135"/>
      <c r="D647" s="135"/>
      <c r="E647" s="135"/>
      <c r="F647" s="165"/>
      <c r="G647" s="135"/>
      <c r="H647" s="165"/>
      <c r="I647" s="165"/>
      <c r="J647" s="135"/>
      <c r="K647" s="165"/>
      <c r="L647" s="16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5.75" customHeight="1">
      <c r="A648" s="135"/>
      <c r="B648" s="135"/>
      <c r="C648" s="135"/>
      <c r="D648" s="135"/>
      <c r="E648" s="135"/>
      <c r="F648" s="165"/>
      <c r="G648" s="135"/>
      <c r="H648" s="165"/>
      <c r="I648" s="165"/>
      <c r="J648" s="135"/>
      <c r="K648" s="165"/>
      <c r="L648" s="16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5.75" customHeight="1">
      <c r="A649" s="135"/>
      <c r="B649" s="135"/>
      <c r="C649" s="135"/>
      <c r="D649" s="135"/>
      <c r="E649" s="135"/>
      <c r="F649" s="165"/>
      <c r="G649" s="135"/>
      <c r="H649" s="165"/>
      <c r="I649" s="165"/>
      <c r="J649" s="135"/>
      <c r="K649" s="165"/>
      <c r="L649" s="16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5.75" customHeight="1">
      <c r="A650" s="135"/>
      <c r="B650" s="135"/>
      <c r="C650" s="135"/>
      <c r="D650" s="135"/>
      <c r="E650" s="135"/>
      <c r="F650" s="165"/>
      <c r="G650" s="135"/>
      <c r="H650" s="165"/>
      <c r="I650" s="165"/>
      <c r="J650" s="135"/>
      <c r="K650" s="165"/>
      <c r="L650" s="16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5.75" customHeight="1">
      <c r="A651" s="135"/>
      <c r="B651" s="135"/>
      <c r="C651" s="135"/>
      <c r="D651" s="135"/>
      <c r="E651" s="135"/>
      <c r="F651" s="165"/>
      <c r="G651" s="135"/>
      <c r="H651" s="165"/>
      <c r="I651" s="165"/>
      <c r="J651" s="135"/>
      <c r="K651" s="165"/>
      <c r="L651" s="16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5.75" customHeight="1">
      <c r="A652" s="135"/>
      <c r="B652" s="135"/>
      <c r="C652" s="135"/>
      <c r="D652" s="135"/>
      <c r="E652" s="135"/>
      <c r="F652" s="165"/>
      <c r="G652" s="135"/>
      <c r="H652" s="165"/>
      <c r="I652" s="165"/>
      <c r="J652" s="135"/>
      <c r="K652" s="165"/>
      <c r="L652" s="16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5.75" customHeight="1">
      <c r="A653" s="135"/>
      <c r="B653" s="135"/>
      <c r="C653" s="135"/>
      <c r="D653" s="135"/>
      <c r="E653" s="135"/>
      <c r="F653" s="165"/>
      <c r="G653" s="135"/>
      <c r="H653" s="165"/>
      <c r="I653" s="165"/>
      <c r="J653" s="135"/>
      <c r="K653" s="165"/>
      <c r="L653" s="16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5.75" customHeight="1">
      <c r="A654" s="135"/>
      <c r="B654" s="135"/>
      <c r="C654" s="135"/>
      <c r="D654" s="135"/>
      <c r="E654" s="135"/>
      <c r="F654" s="165"/>
      <c r="G654" s="135"/>
      <c r="H654" s="165"/>
      <c r="I654" s="165"/>
      <c r="J654" s="135"/>
      <c r="K654" s="165"/>
      <c r="L654" s="16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5.75" customHeight="1">
      <c r="A655" s="135"/>
      <c r="B655" s="135"/>
      <c r="C655" s="135"/>
      <c r="D655" s="135"/>
      <c r="E655" s="135"/>
      <c r="F655" s="165"/>
      <c r="G655" s="135"/>
      <c r="H655" s="165"/>
      <c r="I655" s="165"/>
      <c r="J655" s="135"/>
      <c r="K655" s="165"/>
      <c r="L655" s="16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5.75" customHeight="1">
      <c r="A656" s="135"/>
      <c r="B656" s="135"/>
      <c r="C656" s="135"/>
      <c r="D656" s="135"/>
      <c r="E656" s="135"/>
      <c r="F656" s="165"/>
      <c r="G656" s="135"/>
      <c r="H656" s="165"/>
      <c r="I656" s="165"/>
      <c r="J656" s="135"/>
      <c r="K656" s="165"/>
      <c r="L656" s="16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5.75" customHeight="1">
      <c r="A657" s="135"/>
      <c r="B657" s="135"/>
      <c r="C657" s="135"/>
      <c r="D657" s="135"/>
      <c r="E657" s="135"/>
      <c r="F657" s="165"/>
      <c r="G657" s="135"/>
      <c r="H657" s="165"/>
      <c r="I657" s="165"/>
      <c r="J657" s="135"/>
      <c r="K657" s="165"/>
      <c r="L657" s="16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5.75" customHeight="1">
      <c r="A658" s="135"/>
      <c r="B658" s="135"/>
      <c r="C658" s="135"/>
      <c r="D658" s="135"/>
      <c r="E658" s="135"/>
      <c r="F658" s="165"/>
      <c r="G658" s="135"/>
      <c r="H658" s="165"/>
      <c r="I658" s="165"/>
      <c r="J658" s="135"/>
      <c r="K658" s="165"/>
      <c r="L658" s="16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5.75" customHeight="1">
      <c r="A659" s="135"/>
      <c r="B659" s="135"/>
      <c r="C659" s="135"/>
      <c r="D659" s="135"/>
      <c r="E659" s="135"/>
      <c r="F659" s="165"/>
      <c r="G659" s="135"/>
      <c r="H659" s="165"/>
      <c r="I659" s="165"/>
      <c r="J659" s="135"/>
      <c r="K659" s="165"/>
      <c r="L659" s="16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5.75" customHeight="1">
      <c r="A660" s="135"/>
      <c r="B660" s="135"/>
      <c r="C660" s="135"/>
      <c r="D660" s="135"/>
      <c r="E660" s="135"/>
      <c r="F660" s="165"/>
      <c r="G660" s="135"/>
      <c r="H660" s="165"/>
      <c r="I660" s="165"/>
      <c r="J660" s="135"/>
      <c r="K660" s="165"/>
      <c r="L660" s="16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5.75" customHeight="1">
      <c r="A661" s="135"/>
      <c r="B661" s="135"/>
      <c r="C661" s="135"/>
      <c r="D661" s="135"/>
      <c r="E661" s="135"/>
      <c r="F661" s="165"/>
      <c r="G661" s="135"/>
      <c r="H661" s="165"/>
      <c r="I661" s="165"/>
      <c r="J661" s="135"/>
      <c r="K661" s="165"/>
      <c r="L661" s="16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5.75" customHeight="1">
      <c r="A662" s="135"/>
      <c r="B662" s="135"/>
      <c r="C662" s="135"/>
      <c r="D662" s="135"/>
      <c r="E662" s="135"/>
      <c r="F662" s="165"/>
      <c r="G662" s="135"/>
      <c r="H662" s="165"/>
      <c r="I662" s="165"/>
      <c r="J662" s="135"/>
      <c r="K662" s="165"/>
      <c r="L662" s="16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5.75" customHeight="1">
      <c r="A663" s="135"/>
      <c r="B663" s="135"/>
      <c r="C663" s="135"/>
      <c r="D663" s="135"/>
      <c r="E663" s="135"/>
      <c r="F663" s="165"/>
      <c r="G663" s="135"/>
      <c r="H663" s="165"/>
      <c r="I663" s="165"/>
      <c r="J663" s="135"/>
      <c r="K663" s="165"/>
      <c r="L663" s="16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5.75" customHeight="1">
      <c r="A664" s="135"/>
      <c r="B664" s="135"/>
      <c r="C664" s="135"/>
      <c r="D664" s="135"/>
      <c r="E664" s="135"/>
      <c r="F664" s="165"/>
      <c r="G664" s="135"/>
      <c r="H664" s="165"/>
      <c r="I664" s="165"/>
      <c r="J664" s="135"/>
      <c r="K664" s="165"/>
      <c r="L664" s="16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5.75" customHeight="1">
      <c r="A665" s="135"/>
      <c r="B665" s="135"/>
      <c r="C665" s="135"/>
      <c r="D665" s="135"/>
      <c r="E665" s="135"/>
      <c r="F665" s="165"/>
      <c r="G665" s="135"/>
      <c r="H665" s="165"/>
      <c r="I665" s="165"/>
      <c r="J665" s="135"/>
      <c r="K665" s="165"/>
      <c r="L665" s="16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5.75" customHeight="1">
      <c r="A666" s="135"/>
      <c r="B666" s="135"/>
      <c r="C666" s="135"/>
      <c r="D666" s="135"/>
      <c r="E666" s="135"/>
      <c r="F666" s="165"/>
      <c r="G666" s="135"/>
      <c r="H666" s="165"/>
      <c r="I666" s="165"/>
      <c r="J666" s="135"/>
      <c r="K666" s="165"/>
      <c r="L666" s="16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5.75" customHeight="1">
      <c r="A667" s="135"/>
      <c r="B667" s="135"/>
      <c r="C667" s="135"/>
      <c r="D667" s="135"/>
      <c r="E667" s="135"/>
      <c r="F667" s="165"/>
      <c r="G667" s="135"/>
      <c r="H667" s="165"/>
      <c r="I667" s="165"/>
      <c r="J667" s="135"/>
      <c r="K667" s="165"/>
      <c r="L667" s="16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5.75" customHeight="1">
      <c r="A668" s="135"/>
      <c r="B668" s="135"/>
      <c r="C668" s="135"/>
      <c r="D668" s="135"/>
      <c r="E668" s="135"/>
      <c r="F668" s="165"/>
      <c r="G668" s="135"/>
      <c r="H668" s="165"/>
      <c r="I668" s="165"/>
      <c r="J668" s="135"/>
      <c r="K668" s="165"/>
      <c r="L668" s="16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5.75" customHeight="1">
      <c r="A669" s="135"/>
      <c r="B669" s="135"/>
      <c r="C669" s="135"/>
      <c r="D669" s="135"/>
      <c r="E669" s="135"/>
      <c r="F669" s="165"/>
      <c r="G669" s="135"/>
      <c r="H669" s="165"/>
      <c r="I669" s="165"/>
      <c r="J669" s="135"/>
      <c r="K669" s="165"/>
      <c r="L669" s="16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5.75" customHeight="1">
      <c r="A670" s="135"/>
      <c r="B670" s="135"/>
      <c r="C670" s="135"/>
      <c r="D670" s="135"/>
      <c r="E670" s="135"/>
      <c r="F670" s="165"/>
      <c r="G670" s="135"/>
      <c r="H670" s="165"/>
      <c r="I670" s="165"/>
      <c r="J670" s="135"/>
      <c r="K670" s="165"/>
      <c r="L670" s="16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5.75" customHeight="1">
      <c r="A671" s="135"/>
      <c r="B671" s="135"/>
      <c r="C671" s="135"/>
      <c r="D671" s="135"/>
      <c r="E671" s="135"/>
      <c r="F671" s="165"/>
      <c r="G671" s="135"/>
      <c r="H671" s="165"/>
      <c r="I671" s="165"/>
      <c r="J671" s="135"/>
      <c r="K671" s="165"/>
      <c r="L671" s="16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5.75" customHeight="1">
      <c r="A672" s="135"/>
      <c r="B672" s="135"/>
      <c r="C672" s="135"/>
      <c r="D672" s="135"/>
      <c r="E672" s="135"/>
      <c r="F672" s="165"/>
      <c r="G672" s="135"/>
      <c r="H672" s="165"/>
      <c r="I672" s="165"/>
      <c r="J672" s="135"/>
      <c r="K672" s="165"/>
      <c r="L672" s="16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5.75" customHeight="1">
      <c r="A673" s="135"/>
      <c r="B673" s="135"/>
      <c r="C673" s="135"/>
      <c r="D673" s="135"/>
      <c r="E673" s="135"/>
      <c r="F673" s="165"/>
      <c r="G673" s="135"/>
      <c r="H673" s="165"/>
      <c r="I673" s="165"/>
      <c r="J673" s="135"/>
      <c r="K673" s="165"/>
      <c r="L673" s="16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5.75" customHeight="1">
      <c r="A674" s="135"/>
      <c r="B674" s="135"/>
      <c r="C674" s="135"/>
      <c r="D674" s="135"/>
      <c r="E674" s="135"/>
      <c r="F674" s="165"/>
      <c r="G674" s="135"/>
      <c r="H674" s="165"/>
      <c r="I674" s="165"/>
      <c r="J674" s="135"/>
      <c r="K674" s="165"/>
      <c r="L674" s="16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5.75" customHeight="1">
      <c r="A675" s="135"/>
      <c r="B675" s="135"/>
      <c r="C675" s="135"/>
      <c r="D675" s="135"/>
      <c r="E675" s="135"/>
      <c r="F675" s="165"/>
      <c r="G675" s="135"/>
      <c r="H675" s="165"/>
      <c r="I675" s="165"/>
      <c r="J675" s="135"/>
      <c r="K675" s="165"/>
      <c r="L675" s="16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5.75" customHeight="1">
      <c r="A676" s="135"/>
      <c r="B676" s="135"/>
      <c r="C676" s="135"/>
      <c r="D676" s="135"/>
      <c r="E676" s="135"/>
      <c r="F676" s="165"/>
      <c r="G676" s="135"/>
      <c r="H676" s="165"/>
      <c r="I676" s="165"/>
      <c r="J676" s="135"/>
      <c r="K676" s="165"/>
      <c r="L676" s="16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5.75" customHeight="1">
      <c r="A677" s="135"/>
      <c r="B677" s="135"/>
      <c r="C677" s="135"/>
      <c r="D677" s="135"/>
      <c r="E677" s="135"/>
      <c r="F677" s="165"/>
      <c r="G677" s="135"/>
      <c r="H677" s="165"/>
      <c r="I677" s="165"/>
      <c r="J677" s="135"/>
      <c r="K677" s="165"/>
      <c r="L677" s="16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5.75" customHeight="1">
      <c r="A678" s="135"/>
      <c r="B678" s="135"/>
      <c r="C678" s="135"/>
      <c r="D678" s="135"/>
      <c r="E678" s="135"/>
      <c r="F678" s="165"/>
      <c r="G678" s="135"/>
      <c r="H678" s="165"/>
      <c r="I678" s="165"/>
      <c r="J678" s="135"/>
      <c r="K678" s="165"/>
      <c r="L678" s="16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5.75" customHeight="1">
      <c r="A679" s="135"/>
      <c r="B679" s="135"/>
      <c r="C679" s="135"/>
      <c r="D679" s="135"/>
      <c r="E679" s="135"/>
      <c r="F679" s="165"/>
      <c r="G679" s="135"/>
      <c r="H679" s="165"/>
      <c r="I679" s="165"/>
      <c r="J679" s="135"/>
      <c r="K679" s="165"/>
      <c r="L679" s="16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5.75" customHeight="1">
      <c r="A680" s="135"/>
      <c r="B680" s="135"/>
      <c r="C680" s="135"/>
      <c r="D680" s="135"/>
      <c r="E680" s="135"/>
      <c r="F680" s="165"/>
      <c r="G680" s="135"/>
      <c r="H680" s="165"/>
      <c r="I680" s="165"/>
      <c r="J680" s="135"/>
      <c r="K680" s="165"/>
      <c r="L680" s="16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5.75" customHeight="1">
      <c r="A681" s="135"/>
      <c r="B681" s="135"/>
      <c r="C681" s="135"/>
      <c r="D681" s="135"/>
      <c r="E681" s="135"/>
      <c r="F681" s="165"/>
      <c r="G681" s="135"/>
      <c r="H681" s="165"/>
      <c r="I681" s="165"/>
      <c r="J681" s="135"/>
      <c r="K681" s="165"/>
      <c r="L681" s="16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5.75" customHeight="1">
      <c r="A682" s="135"/>
      <c r="B682" s="135"/>
      <c r="C682" s="135"/>
      <c r="D682" s="135"/>
      <c r="E682" s="135"/>
      <c r="F682" s="165"/>
      <c r="G682" s="135"/>
      <c r="H682" s="165"/>
      <c r="I682" s="165"/>
      <c r="J682" s="135"/>
      <c r="K682" s="165"/>
      <c r="L682" s="16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5.75" customHeight="1">
      <c r="A683" s="135"/>
      <c r="B683" s="135"/>
      <c r="C683" s="135"/>
      <c r="D683" s="135"/>
      <c r="E683" s="135"/>
      <c r="F683" s="165"/>
      <c r="G683" s="135"/>
      <c r="H683" s="165"/>
      <c r="I683" s="165"/>
      <c r="J683" s="135"/>
      <c r="K683" s="165"/>
      <c r="L683" s="16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5.75" customHeight="1">
      <c r="A684" s="135"/>
      <c r="B684" s="135"/>
      <c r="C684" s="135"/>
      <c r="D684" s="135"/>
      <c r="E684" s="135"/>
      <c r="F684" s="165"/>
      <c r="G684" s="135"/>
      <c r="H684" s="165"/>
      <c r="I684" s="165"/>
      <c r="J684" s="135"/>
      <c r="K684" s="165"/>
      <c r="L684" s="16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5.75" customHeight="1">
      <c r="A685" s="135"/>
      <c r="B685" s="135"/>
      <c r="C685" s="135"/>
      <c r="D685" s="135"/>
      <c r="E685" s="135"/>
      <c r="F685" s="165"/>
      <c r="G685" s="135"/>
      <c r="H685" s="165"/>
      <c r="I685" s="165"/>
      <c r="J685" s="135"/>
      <c r="K685" s="165"/>
      <c r="L685" s="16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5.75" customHeight="1">
      <c r="A686" s="135"/>
      <c r="B686" s="135"/>
      <c r="C686" s="135"/>
      <c r="D686" s="135"/>
      <c r="E686" s="135"/>
      <c r="F686" s="165"/>
      <c r="G686" s="135"/>
      <c r="H686" s="165"/>
      <c r="I686" s="165"/>
      <c r="J686" s="135"/>
      <c r="K686" s="165"/>
      <c r="L686" s="16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5.75" customHeight="1">
      <c r="A687" s="135"/>
      <c r="B687" s="135"/>
      <c r="C687" s="135"/>
      <c r="D687" s="135"/>
      <c r="E687" s="135"/>
      <c r="F687" s="165"/>
      <c r="G687" s="135"/>
      <c r="H687" s="165"/>
      <c r="I687" s="165"/>
      <c r="J687" s="135"/>
      <c r="K687" s="165"/>
      <c r="L687" s="16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5.75" customHeight="1">
      <c r="A688" s="135"/>
      <c r="B688" s="135"/>
      <c r="C688" s="135"/>
      <c r="D688" s="135"/>
      <c r="E688" s="135"/>
      <c r="F688" s="165"/>
      <c r="G688" s="135"/>
      <c r="H688" s="165"/>
      <c r="I688" s="165"/>
      <c r="J688" s="135"/>
      <c r="K688" s="165"/>
      <c r="L688" s="16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5.75" customHeight="1">
      <c r="A689" s="135"/>
      <c r="B689" s="135"/>
      <c r="C689" s="135"/>
      <c r="D689" s="135"/>
      <c r="E689" s="135"/>
      <c r="F689" s="165"/>
      <c r="G689" s="135"/>
      <c r="H689" s="165"/>
      <c r="I689" s="165"/>
      <c r="J689" s="135"/>
      <c r="K689" s="165"/>
      <c r="L689" s="16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5.75" customHeight="1">
      <c r="A690" s="135"/>
      <c r="B690" s="135"/>
      <c r="C690" s="135"/>
      <c r="D690" s="135"/>
      <c r="E690" s="135"/>
      <c r="F690" s="165"/>
      <c r="G690" s="135"/>
      <c r="H690" s="165"/>
      <c r="I690" s="165"/>
      <c r="J690" s="135"/>
      <c r="K690" s="165"/>
      <c r="L690" s="16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5.75" customHeight="1">
      <c r="A691" s="135"/>
      <c r="B691" s="135"/>
      <c r="C691" s="135"/>
      <c r="D691" s="135"/>
      <c r="E691" s="135"/>
      <c r="F691" s="165"/>
      <c r="G691" s="135"/>
      <c r="H691" s="165"/>
      <c r="I691" s="165"/>
      <c r="J691" s="135"/>
      <c r="K691" s="165"/>
      <c r="L691" s="16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5.75" customHeight="1">
      <c r="A692" s="135"/>
      <c r="B692" s="135"/>
      <c r="C692" s="135"/>
      <c r="D692" s="135"/>
      <c r="E692" s="135"/>
      <c r="F692" s="165"/>
      <c r="G692" s="135"/>
      <c r="H692" s="165"/>
      <c r="I692" s="165"/>
      <c r="J692" s="135"/>
      <c r="K692" s="165"/>
      <c r="L692" s="16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5.75" customHeight="1">
      <c r="A693" s="135"/>
      <c r="B693" s="135"/>
      <c r="C693" s="135"/>
      <c r="D693" s="135"/>
      <c r="E693" s="135"/>
      <c r="F693" s="165"/>
      <c r="G693" s="135"/>
      <c r="H693" s="165"/>
      <c r="I693" s="165"/>
      <c r="J693" s="135"/>
      <c r="K693" s="165"/>
      <c r="L693" s="16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5.75" customHeight="1">
      <c r="A694" s="135"/>
      <c r="B694" s="135"/>
      <c r="C694" s="135"/>
      <c r="D694" s="135"/>
      <c r="E694" s="135"/>
      <c r="F694" s="165"/>
      <c r="G694" s="135"/>
      <c r="H694" s="165"/>
      <c r="I694" s="165"/>
      <c r="J694" s="135"/>
      <c r="K694" s="165"/>
      <c r="L694" s="16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5.75" customHeight="1">
      <c r="A695" s="135"/>
      <c r="B695" s="135"/>
      <c r="C695" s="135"/>
      <c r="D695" s="135"/>
      <c r="E695" s="135"/>
      <c r="F695" s="165"/>
      <c r="G695" s="135"/>
      <c r="H695" s="165"/>
      <c r="I695" s="165"/>
      <c r="J695" s="135"/>
      <c r="K695" s="165"/>
      <c r="L695" s="16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5.75" customHeight="1">
      <c r="A696" s="135"/>
      <c r="B696" s="135"/>
      <c r="C696" s="135"/>
      <c r="D696" s="135"/>
      <c r="E696" s="135"/>
      <c r="F696" s="165"/>
      <c r="G696" s="135"/>
      <c r="H696" s="165"/>
      <c r="I696" s="165"/>
      <c r="J696" s="135"/>
      <c r="K696" s="165"/>
      <c r="L696" s="16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5.75" customHeight="1">
      <c r="A697" s="135"/>
      <c r="B697" s="135"/>
      <c r="C697" s="135"/>
      <c r="D697" s="135"/>
      <c r="E697" s="135"/>
      <c r="F697" s="165"/>
      <c r="G697" s="135"/>
      <c r="H697" s="165"/>
      <c r="I697" s="165"/>
      <c r="J697" s="135"/>
      <c r="K697" s="165"/>
      <c r="L697" s="16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5.75" customHeight="1">
      <c r="A698" s="135"/>
      <c r="B698" s="135"/>
      <c r="C698" s="135"/>
      <c r="D698" s="135"/>
      <c r="E698" s="135"/>
      <c r="F698" s="165"/>
      <c r="G698" s="135"/>
      <c r="H698" s="165"/>
      <c r="I698" s="165"/>
      <c r="J698" s="135"/>
      <c r="K698" s="165"/>
      <c r="L698" s="16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5.75" customHeight="1">
      <c r="A699" s="135"/>
      <c r="B699" s="135"/>
      <c r="C699" s="135"/>
      <c r="D699" s="135"/>
      <c r="E699" s="135"/>
      <c r="F699" s="165"/>
      <c r="G699" s="135"/>
      <c r="H699" s="165"/>
      <c r="I699" s="165"/>
      <c r="J699" s="135"/>
      <c r="K699" s="165"/>
      <c r="L699" s="16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5.75" customHeight="1">
      <c r="A700" s="135"/>
      <c r="B700" s="135"/>
      <c r="C700" s="135"/>
      <c r="D700" s="135"/>
      <c r="E700" s="135"/>
      <c r="F700" s="165"/>
      <c r="G700" s="135"/>
      <c r="H700" s="165"/>
      <c r="I700" s="165"/>
      <c r="J700" s="135"/>
      <c r="K700" s="165"/>
      <c r="L700" s="16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5.75" customHeight="1">
      <c r="A701" s="135"/>
      <c r="B701" s="135"/>
      <c r="C701" s="135"/>
      <c r="D701" s="135"/>
      <c r="E701" s="135"/>
      <c r="F701" s="165"/>
      <c r="G701" s="135"/>
      <c r="H701" s="165"/>
      <c r="I701" s="165"/>
      <c r="J701" s="135"/>
      <c r="K701" s="165"/>
      <c r="L701" s="16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5.75" customHeight="1">
      <c r="A702" s="135"/>
      <c r="B702" s="135"/>
      <c r="C702" s="135"/>
      <c r="D702" s="135"/>
      <c r="E702" s="135"/>
      <c r="F702" s="165"/>
      <c r="G702" s="135"/>
      <c r="H702" s="165"/>
      <c r="I702" s="165"/>
      <c r="J702" s="135"/>
      <c r="K702" s="165"/>
      <c r="L702" s="16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5.75" customHeight="1">
      <c r="A703" s="135"/>
      <c r="B703" s="135"/>
      <c r="C703" s="135"/>
      <c r="D703" s="135"/>
      <c r="E703" s="135"/>
      <c r="F703" s="165"/>
      <c r="G703" s="135"/>
      <c r="H703" s="165"/>
      <c r="I703" s="165"/>
      <c r="J703" s="135"/>
      <c r="K703" s="165"/>
      <c r="L703" s="16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5.75" customHeight="1">
      <c r="A704" s="135"/>
      <c r="B704" s="135"/>
      <c r="C704" s="135"/>
      <c r="D704" s="135"/>
      <c r="E704" s="135"/>
      <c r="F704" s="165"/>
      <c r="G704" s="135"/>
      <c r="H704" s="165"/>
      <c r="I704" s="165"/>
      <c r="J704" s="135"/>
      <c r="K704" s="165"/>
      <c r="L704" s="16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5.75" customHeight="1">
      <c r="A705" s="135"/>
      <c r="B705" s="135"/>
      <c r="C705" s="135"/>
      <c r="D705" s="135"/>
      <c r="E705" s="135"/>
      <c r="F705" s="165"/>
      <c r="G705" s="135"/>
      <c r="H705" s="165"/>
      <c r="I705" s="165"/>
      <c r="J705" s="135"/>
      <c r="K705" s="165"/>
      <c r="L705" s="16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5.75" customHeight="1">
      <c r="A706" s="135"/>
      <c r="B706" s="135"/>
      <c r="C706" s="135"/>
      <c r="D706" s="135"/>
      <c r="E706" s="135"/>
      <c r="F706" s="165"/>
      <c r="G706" s="135"/>
      <c r="H706" s="165"/>
      <c r="I706" s="165"/>
      <c r="J706" s="135"/>
      <c r="K706" s="165"/>
      <c r="L706" s="16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5.75" customHeight="1">
      <c r="A707" s="135"/>
      <c r="B707" s="135"/>
      <c r="C707" s="135"/>
      <c r="D707" s="135"/>
      <c r="E707" s="135"/>
      <c r="F707" s="165"/>
      <c r="G707" s="135"/>
      <c r="H707" s="165"/>
      <c r="I707" s="165"/>
      <c r="J707" s="135"/>
      <c r="K707" s="165"/>
      <c r="L707" s="16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5.75" customHeight="1">
      <c r="A708" s="135"/>
      <c r="B708" s="135"/>
      <c r="C708" s="135"/>
      <c r="D708" s="135"/>
      <c r="E708" s="135"/>
      <c r="F708" s="165"/>
      <c r="G708" s="135"/>
      <c r="H708" s="165"/>
      <c r="I708" s="165"/>
      <c r="J708" s="135"/>
      <c r="K708" s="165"/>
      <c r="L708" s="16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5.75" customHeight="1">
      <c r="A709" s="135"/>
      <c r="B709" s="135"/>
      <c r="C709" s="135"/>
      <c r="D709" s="135"/>
      <c r="E709" s="135"/>
      <c r="F709" s="165"/>
      <c r="G709" s="135"/>
      <c r="H709" s="165"/>
      <c r="I709" s="165"/>
      <c r="J709" s="135"/>
      <c r="K709" s="165"/>
      <c r="L709" s="16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5.75" customHeight="1">
      <c r="A710" s="135"/>
      <c r="B710" s="135"/>
      <c r="C710" s="135"/>
      <c r="D710" s="135"/>
      <c r="E710" s="135"/>
      <c r="F710" s="165"/>
      <c r="G710" s="135"/>
      <c r="H710" s="165"/>
      <c r="I710" s="165"/>
      <c r="J710" s="135"/>
      <c r="K710" s="165"/>
      <c r="L710" s="16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5.75" customHeight="1">
      <c r="A711" s="135"/>
      <c r="B711" s="135"/>
      <c r="C711" s="135"/>
      <c r="D711" s="135"/>
      <c r="E711" s="135"/>
      <c r="F711" s="165"/>
      <c r="G711" s="135"/>
      <c r="H711" s="165"/>
      <c r="I711" s="165"/>
      <c r="J711" s="135"/>
      <c r="K711" s="165"/>
      <c r="L711" s="16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5.75" customHeight="1">
      <c r="A712" s="135"/>
      <c r="B712" s="135"/>
      <c r="C712" s="135"/>
      <c r="D712" s="135"/>
      <c r="E712" s="135"/>
      <c r="F712" s="165"/>
      <c r="G712" s="135"/>
      <c r="H712" s="165"/>
      <c r="I712" s="165"/>
      <c r="J712" s="135"/>
      <c r="K712" s="165"/>
      <c r="L712" s="16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5.75" customHeight="1">
      <c r="A713" s="135"/>
      <c r="B713" s="135"/>
      <c r="C713" s="135"/>
      <c r="D713" s="135"/>
      <c r="E713" s="135"/>
      <c r="F713" s="165"/>
      <c r="G713" s="135"/>
      <c r="H713" s="165"/>
      <c r="I713" s="165"/>
      <c r="J713" s="135"/>
      <c r="K713" s="165"/>
      <c r="L713" s="16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5.75" customHeight="1">
      <c r="A714" s="135"/>
      <c r="B714" s="135"/>
      <c r="C714" s="135"/>
      <c r="D714" s="135"/>
      <c r="E714" s="135"/>
      <c r="F714" s="165"/>
      <c r="G714" s="135"/>
      <c r="H714" s="165"/>
      <c r="I714" s="165"/>
      <c r="J714" s="135"/>
      <c r="K714" s="165"/>
      <c r="L714" s="16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5.75" customHeight="1">
      <c r="A715" s="135"/>
      <c r="B715" s="135"/>
      <c r="C715" s="135"/>
      <c r="D715" s="135"/>
      <c r="E715" s="135"/>
      <c r="F715" s="165"/>
      <c r="G715" s="135"/>
      <c r="H715" s="165"/>
      <c r="I715" s="165"/>
      <c r="J715" s="135"/>
      <c r="K715" s="165"/>
      <c r="L715" s="16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5.75" customHeight="1">
      <c r="A716" s="135"/>
      <c r="B716" s="135"/>
      <c r="C716" s="135"/>
      <c r="D716" s="135"/>
      <c r="E716" s="135"/>
      <c r="F716" s="165"/>
      <c r="G716" s="135"/>
      <c r="H716" s="165"/>
      <c r="I716" s="165"/>
      <c r="J716" s="135"/>
      <c r="K716" s="165"/>
      <c r="L716" s="16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5.75" customHeight="1">
      <c r="A717" s="135"/>
      <c r="B717" s="135"/>
      <c r="C717" s="135"/>
      <c r="D717" s="135"/>
      <c r="E717" s="135"/>
      <c r="F717" s="165"/>
      <c r="G717" s="135"/>
      <c r="H717" s="165"/>
      <c r="I717" s="165"/>
      <c r="J717" s="135"/>
      <c r="K717" s="165"/>
      <c r="L717" s="16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5.75" customHeight="1">
      <c r="A718" s="135"/>
      <c r="B718" s="135"/>
      <c r="C718" s="135"/>
      <c r="D718" s="135"/>
      <c r="E718" s="135"/>
      <c r="F718" s="165"/>
      <c r="G718" s="135"/>
      <c r="H718" s="165"/>
      <c r="I718" s="165"/>
      <c r="J718" s="135"/>
      <c r="K718" s="165"/>
      <c r="L718" s="16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5.75" customHeight="1">
      <c r="A719" s="135"/>
      <c r="B719" s="135"/>
      <c r="C719" s="135"/>
      <c r="D719" s="135"/>
      <c r="E719" s="135"/>
      <c r="F719" s="165"/>
      <c r="G719" s="135"/>
      <c r="H719" s="165"/>
      <c r="I719" s="165"/>
      <c r="J719" s="135"/>
      <c r="K719" s="165"/>
      <c r="L719" s="16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5.75" customHeight="1">
      <c r="A720" s="135"/>
      <c r="B720" s="135"/>
      <c r="C720" s="135"/>
      <c r="D720" s="135"/>
      <c r="E720" s="135"/>
      <c r="F720" s="165"/>
      <c r="G720" s="135"/>
      <c r="H720" s="165"/>
      <c r="I720" s="165"/>
      <c r="J720" s="135"/>
      <c r="K720" s="165"/>
      <c r="L720" s="16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5.75" customHeight="1">
      <c r="A721" s="135"/>
      <c r="B721" s="135"/>
      <c r="C721" s="135"/>
      <c r="D721" s="135"/>
      <c r="E721" s="135"/>
      <c r="F721" s="165"/>
      <c r="G721" s="135"/>
      <c r="H721" s="165"/>
      <c r="I721" s="165"/>
      <c r="J721" s="135"/>
      <c r="K721" s="165"/>
      <c r="L721" s="16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5.75" customHeight="1">
      <c r="A722" s="135"/>
      <c r="B722" s="135"/>
      <c r="C722" s="135"/>
      <c r="D722" s="135"/>
      <c r="E722" s="135"/>
      <c r="F722" s="165"/>
      <c r="G722" s="135"/>
      <c r="H722" s="165"/>
      <c r="I722" s="165"/>
      <c r="J722" s="135"/>
      <c r="K722" s="165"/>
      <c r="L722" s="16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5.75" customHeight="1">
      <c r="A723" s="135"/>
      <c r="B723" s="135"/>
      <c r="C723" s="135"/>
      <c r="D723" s="135"/>
      <c r="E723" s="135"/>
      <c r="F723" s="165"/>
      <c r="G723" s="135"/>
      <c r="H723" s="165"/>
      <c r="I723" s="165"/>
      <c r="J723" s="135"/>
      <c r="K723" s="165"/>
      <c r="L723" s="16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5.75" customHeight="1">
      <c r="A724" s="135"/>
      <c r="B724" s="135"/>
      <c r="C724" s="135"/>
      <c r="D724" s="135"/>
      <c r="E724" s="135"/>
      <c r="F724" s="165"/>
      <c r="G724" s="135"/>
      <c r="H724" s="165"/>
      <c r="I724" s="165"/>
      <c r="J724" s="135"/>
      <c r="K724" s="165"/>
      <c r="L724" s="16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5.75" customHeight="1">
      <c r="A725" s="135"/>
      <c r="B725" s="135"/>
      <c r="C725" s="135"/>
      <c r="D725" s="135"/>
      <c r="E725" s="135"/>
      <c r="F725" s="165"/>
      <c r="G725" s="135"/>
      <c r="H725" s="165"/>
      <c r="I725" s="165"/>
      <c r="J725" s="135"/>
      <c r="K725" s="165"/>
      <c r="L725" s="16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5.75" customHeight="1">
      <c r="A726" s="135"/>
      <c r="B726" s="135"/>
      <c r="C726" s="135"/>
      <c r="D726" s="135"/>
      <c r="E726" s="135"/>
      <c r="F726" s="165"/>
      <c r="G726" s="135"/>
      <c r="H726" s="165"/>
      <c r="I726" s="165"/>
      <c r="J726" s="135"/>
      <c r="K726" s="165"/>
      <c r="L726" s="16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5.75" customHeight="1">
      <c r="A727" s="135"/>
      <c r="B727" s="135"/>
      <c r="C727" s="135"/>
      <c r="D727" s="135"/>
      <c r="E727" s="135"/>
      <c r="F727" s="165"/>
      <c r="G727" s="135"/>
      <c r="H727" s="165"/>
      <c r="I727" s="165"/>
      <c r="J727" s="135"/>
      <c r="K727" s="165"/>
      <c r="L727" s="16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5.75" customHeight="1">
      <c r="A728" s="135"/>
      <c r="B728" s="135"/>
      <c r="C728" s="135"/>
      <c r="D728" s="135"/>
      <c r="E728" s="135"/>
      <c r="F728" s="165"/>
      <c r="G728" s="135"/>
      <c r="H728" s="165"/>
      <c r="I728" s="165"/>
      <c r="J728" s="135"/>
      <c r="K728" s="165"/>
      <c r="L728" s="16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5.75" customHeight="1">
      <c r="A729" s="135"/>
      <c r="B729" s="135"/>
      <c r="C729" s="135"/>
      <c r="D729" s="135"/>
      <c r="E729" s="135"/>
      <c r="F729" s="165"/>
      <c r="G729" s="135"/>
      <c r="H729" s="165"/>
      <c r="I729" s="165"/>
      <c r="J729" s="135"/>
      <c r="K729" s="165"/>
      <c r="L729" s="16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5.75" customHeight="1">
      <c r="A730" s="135"/>
      <c r="B730" s="135"/>
      <c r="C730" s="135"/>
      <c r="D730" s="135"/>
      <c r="E730" s="135"/>
      <c r="F730" s="165"/>
      <c r="G730" s="135"/>
      <c r="H730" s="165"/>
      <c r="I730" s="165"/>
      <c r="J730" s="135"/>
      <c r="K730" s="165"/>
      <c r="L730" s="16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5.75" customHeight="1">
      <c r="A731" s="135"/>
      <c r="B731" s="135"/>
      <c r="C731" s="135"/>
      <c r="D731" s="135"/>
      <c r="E731" s="135"/>
      <c r="F731" s="165"/>
      <c r="G731" s="135"/>
      <c r="H731" s="165"/>
      <c r="I731" s="165"/>
      <c r="J731" s="135"/>
      <c r="K731" s="165"/>
      <c r="L731" s="16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5.75" customHeight="1">
      <c r="A732" s="135"/>
      <c r="B732" s="135"/>
      <c r="C732" s="135"/>
      <c r="D732" s="135"/>
      <c r="E732" s="135"/>
      <c r="F732" s="165"/>
      <c r="G732" s="135"/>
      <c r="H732" s="165"/>
      <c r="I732" s="165"/>
      <c r="J732" s="135"/>
      <c r="K732" s="165"/>
      <c r="L732" s="16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5.75" customHeight="1">
      <c r="A733" s="135"/>
      <c r="B733" s="135"/>
      <c r="C733" s="135"/>
      <c r="D733" s="135"/>
      <c r="E733" s="135"/>
      <c r="F733" s="165"/>
      <c r="G733" s="135"/>
      <c r="H733" s="165"/>
      <c r="I733" s="165"/>
      <c r="J733" s="135"/>
      <c r="K733" s="165"/>
      <c r="L733" s="16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5.75" customHeight="1">
      <c r="A734" s="135"/>
      <c r="B734" s="135"/>
      <c r="C734" s="135"/>
      <c r="D734" s="135"/>
      <c r="E734" s="135"/>
      <c r="F734" s="165"/>
      <c r="G734" s="135"/>
      <c r="H734" s="165"/>
      <c r="I734" s="165"/>
      <c r="J734" s="135"/>
      <c r="K734" s="165"/>
      <c r="L734" s="16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5.75" customHeight="1">
      <c r="A735" s="135"/>
      <c r="B735" s="135"/>
      <c r="C735" s="135"/>
      <c r="D735" s="135"/>
      <c r="E735" s="135"/>
      <c r="F735" s="165"/>
      <c r="G735" s="135"/>
      <c r="H735" s="165"/>
      <c r="I735" s="165"/>
      <c r="J735" s="135"/>
      <c r="K735" s="165"/>
      <c r="L735" s="16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5.75" customHeight="1">
      <c r="A736" s="135"/>
      <c r="B736" s="135"/>
      <c r="C736" s="135"/>
      <c r="D736" s="135"/>
      <c r="E736" s="135"/>
      <c r="F736" s="165"/>
      <c r="G736" s="135"/>
      <c r="H736" s="165"/>
      <c r="I736" s="165"/>
      <c r="J736" s="135"/>
      <c r="K736" s="165"/>
      <c r="L736" s="16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5.75" customHeight="1">
      <c r="A737" s="135"/>
      <c r="B737" s="135"/>
      <c r="C737" s="135"/>
      <c r="D737" s="135"/>
      <c r="E737" s="135"/>
      <c r="F737" s="165"/>
      <c r="G737" s="135"/>
      <c r="H737" s="165"/>
      <c r="I737" s="165"/>
      <c r="J737" s="135"/>
      <c r="K737" s="165"/>
      <c r="L737" s="16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5.75" customHeight="1">
      <c r="A738" s="135"/>
      <c r="B738" s="135"/>
      <c r="C738" s="135"/>
      <c r="D738" s="135"/>
      <c r="E738" s="135"/>
      <c r="F738" s="165"/>
      <c r="G738" s="135"/>
      <c r="H738" s="165"/>
      <c r="I738" s="165"/>
      <c r="J738" s="135"/>
      <c r="K738" s="165"/>
      <c r="L738" s="16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5.75" customHeight="1">
      <c r="A739" s="135"/>
      <c r="B739" s="135"/>
      <c r="C739" s="135"/>
      <c r="D739" s="135"/>
      <c r="E739" s="135"/>
      <c r="F739" s="165"/>
      <c r="G739" s="135"/>
      <c r="H739" s="165"/>
      <c r="I739" s="165"/>
      <c r="J739" s="135"/>
      <c r="K739" s="165"/>
      <c r="L739" s="16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5.75" customHeight="1">
      <c r="A740" s="135"/>
      <c r="B740" s="135"/>
      <c r="C740" s="135"/>
      <c r="D740" s="135"/>
      <c r="E740" s="135"/>
      <c r="F740" s="165"/>
      <c r="G740" s="135"/>
      <c r="H740" s="165"/>
      <c r="I740" s="165"/>
      <c r="J740" s="135"/>
      <c r="K740" s="165"/>
      <c r="L740" s="16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5.75" customHeight="1">
      <c r="A741" s="135"/>
      <c r="B741" s="135"/>
      <c r="C741" s="135"/>
      <c r="D741" s="135"/>
      <c r="E741" s="135"/>
      <c r="F741" s="165"/>
      <c r="G741" s="135"/>
      <c r="H741" s="165"/>
      <c r="I741" s="165"/>
      <c r="J741" s="135"/>
      <c r="K741" s="165"/>
      <c r="L741" s="16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5.75" customHeight="1">
      <c r="A742" s="135"/>
      <c r="B742" s="135"/>
      <c r="C742" s="135"/>
      <c r="D742" s="135"/>
      <c r="E742" s="135"/>
      <c r="F742" s="165"/>
      <c r="G742" s="135"/>
      <c r="H742" s="165"/>
      <c r="I742" s="165"/>
      <c r="J742" s="135"/>
      <c r="K742" s="165"/>
      <c r="L742" s="16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5.75" customHeight="1">
      <c r="A743" s="135"/>
      <c r="B743" s="135"/>
      <c r="C743" s="135"/>
      <c r="D743" s="135"/>
      <c r="E743" s="135"/>
      <c r="F743" s="165"/>
      <c r="G743" s="135"/>
      <c r="H743" s="165"/>
      <c r="I743" s="165"/>
      <c r="J743" s="135"/>
      <c r="K743" s="165"/>
      <c r="L743" s="16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5.75" customHeight="1">
      <c r="A744" s="135"/>
      <c r="B744" s="135"/>
      <c r="C744" s="135"/>
      <c r="D744" s="135"/>
      <c r="E744" s="135"/>
      <c r="F744" s="165"/>
      <c r="G744" s="135"/>
      <c r="H744" s="165"/>
      <c r="I744" s="165"/>
      <c r="J744" s="135"/>
      <c r="K744" s="165"/>
      <c r="L744" s="16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5.75" customHeight="1">
      <c r="A745" s="135"/>
      <c r="B745" s="135"/>
      <c r="C745" s="135"/>
      <c r="D745" s="135"/>
      <c r="E745" s="135"/>
      <c r="F745" s="165"/>
      <c r="G745" s="135"/>
      <c r="H745" s="165"/>
      <c r="I745" s="165"/>
      <c r="J745" s="135"/>
      <c r="K745" s="165"/>
      <c r="L745" s="16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5.75" customHeight="1">
      <c r="A746" s="135"/>
      <c r="B746" s="135"/>
      <c r="C746" s="135"/>
      <c r="D746" s="135"/>
      <c r="E746" s="135"/>
      <c r="F746" s="165"/>
      <c r="G746" s="135"/>
      <c r="H746" s="165"/>
      <c r="I746" s="165"/>
      <c r="J746" s="135"/>
      <c r="K746" s="165"/>
      <c r="L746" s="16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5.75" customHeight="1">
      <c r="A747" s="135"/>
      <c r="B747" s="135"/>
      <c r="C747" s="135"/>
      <c r="D747" s="135"/>
      <c r="E747" s="135"/>
      <c r="F747" s="165"/>
      <c r="G747" s="135"/>
      <c r="H747" s="165"/>
      <c r="I747" s="165"/>
      <c r="J747" s="135"/>
      <c r="K747" s="165"/>
      <c r="L747" s="16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5.75" customHeight="1">
      <c r="A748" s="135"/>
      <c r="B748" s="135"/>
      <c r="C748" s="135"/>
      <c r="D748" s="135"/>
      <c r="E748" s="135"/>
      <c r="F748" s="165"/>
      <c r="G748" s="135"/>
      <c r="H748" s="165"/>
      <c r="I748" s="165"/>
      <c r="J748" s="135"/>
      <c r="K748" s="165"/>
      <c r="L748" s="16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5.75" customHeight="1">
      <c r="A749" s="135"/>
      <c r="B749" s="135"/>
      <c r="C749" s="135"/>
      <c r="D749" s="135"/>
      <c r="E749" s="135"/>
      <c r="F749" s="165"/>
      <c r="G749" s="135"/>
      <c r="H749" s="165"/>
      <c r="I749" s="165"/>
      <c r="J749" s="135"/>
      <c r="K749" s="165"/>
      <c r="L749" s="16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5.75" customHeight="1">
      <c r="A750" s="135"/>
      <c r="B750" s="135"/>
      <c r="C750" s="135"/>
      <c r="D750" s="135"/>
      <c r="E750" s="135"/>
      <c r="F750" s="165"/>
      <c r="G750" s="135"/>
      <c r="H750" s="165"/>
      <c r="I750" s="165"/>
      <c r="J750" s="135"/>
      <c r="K750" s="165"/>
      <c r="L750" s="16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5.75" customHeight="1">
      <c r="A751" s="135"/>
      <c r="B751" s="135"/>
      <c r="C751" s="135"/>
      <c r="D751" s="135"/>
      <c r="E751" s="135"/>
      <c r="F751" s="165"/>
      <c r="G751" s="135"/>
      <c r="H751" s="165"/>
      <c r="I751" s="165"/>
      <c r="J751" s="135"/>
      <c r="K751" s="165"/>
      <c r="L751" s="16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5.75" customHeight="1">
      <c r="A752" s="135"/>
      <c r="B752" s="135"/>
      <c r="C752" s="135"/>
      <c r="D752" s="135"/>
      <c r="E752" s="135"/>
      <c r="F752" s="165"/>
      <c r="G752" s="135"/>
      <c r="H752" s="165"/>
      <c r="I752" s="165"/>
      <c r="J752" s="135"/>
      <c r="K752" s="165"/>
      <c r="L752" s="16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5.75" customHeight="1">
      <c r="A753" s="135"/>
      <c r="B753" s="135"/>
      <c r="C753" s="135"/>
      <c r="D753" s="135"/>
      <c r="E753" s="135"/>
      <c r="F753" s="165"/>
      <c r="G753" s="135"/>
      <c r="H753" s="165"/>
      <c r="I753" s="165"/>
      <c r="J753" s="135"/>
      <c r="K753" s="165"/>
      <c r="L753" s="16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5.75" customHeight="1">
      <c r="A754" s="135"/>
      <c r="B754" s="135"/>
      <c r="C754" s="135"/>
      <c r="D754" s="135"/>
      <c r="E754" s="135"/>
      <c r="F754" s="165"/>
      <c r="G754" s="135"/>
      <c r="H754" s="165"/>
      <c r="I754" s="165"/>
      <c r="J754" s="135"/>
      <c r="K754" s="165"/>
      <c r="L754" s="16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5.75" customHeight="1">
      <c r="A755" s="135"/>
      <c r="B755" s="135"/>
      <c r="C755" s="135"/>
      <c r="D755" s="135"/>
      <c r="E755" s="135"/>
      <c r="F755" s="165"/>
      <c r="G755" s="135"/>
      <c r="H755" s="165"/>
      <c r="I755" s="165"/>
      <c r="J755" s="135"/>
      <c r="K755" s="165"/>
      <c r="L755" s="16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5.75" customHeight="1">
      <c r="A756" s="135"/>
      <c r="B756" s="135"/>
      <c r="C756" s="135"/>
      <c r="D756" s="135"/>
      <c r="E756" s="135"/>
      <c r="F756" s="165"/>
      <c r="G756" s="135"/>
      <c r="H756" s="165"/>
      <c r="I756" s="165"/>
      <c r="J756" s="135"/>
      <c r="K756" s="165"/>
      <c r="L756" s="16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5.75" customHeight="1">
      <c r="A757" s="135"/>
      <c r="B757" s="135"/>
      <c r="C757" s="135"/>
      <c r="D757" s="135"/>
      <c r="E757" s="135"/>
      <c r="F757" s="165"/>
      <c r="G757" s="135"/>
      <c r="H757" s="165"/>
      <c r="I757" s="165"/>
      <c r="J757" s="135"/>
      <c r="K757" s="165"/>
      <c r="L757" s="16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5.75" customHeight="1">
      <c r="A758" s="135"/>
      <c r="B758" s="135"/>
      <c r="C758" s="135"/>
      <c r="D758" s="135"/>
      <c r="E758" s="135"/>
      <c r="F758" s="165"/>
      <c r="G758" s="135"/>
      <c r="H758" s="165"/>
      <c r="I758" s="165"/>
      <c r="J758" s="135"/>
      <c r="K758" s="165"/>
      <c r="L758" s="16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5.75" customHeight="1">
      <c r="A759" s="135"/>
      <c r="B759" s="135"/>
      <c r="C759" s="135"/>
      <c r="D759" s="135"/>
      <c r="E759" s="135"/>
      <c r="F759" s="165"/>
      <c r="G759" s="135"/>
      <c r="H759" s="165"/>
      <c r="I759" s="165"/>
      <c r="J759" s="135"/>
      <c r="K759" s="165"/>
      <c r="L759" s="16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5.75" customHeight="1">
      <c r="A760" s="135"/>
      <c r="B760" s="135"/>
      <c r="C760" s="135"/>
      <c r="D760" s="135"/>
      <c r="E760" s="135"/>
      <c r="F760" s="165"/>
      <c r="G760" s="135"/>
      <c r="H760" s="165"/>
      <c r="I760" s="165"/>
      <c r="J760" s="135"/>
      <c r="K760" s="165"/>
      <c r="L760" s="16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5.75" customHeight="1">
      <c r="A761" s="135"/>
      <c r="B761" s="135"/>
      <c r="C761" s="135"/>
      <c r="D761" s="135"/>
      <c r="E761" s="135"/>
      <c r="F761" s="165"/>
      <c r="G761" s="135"/>
      <c r="H761" s="165"/>
      <c r="I761" s="165"/>
      <c r="J761" s="135"/>
      <c r="K761" s="165"/>
      <c r="L761" s="16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5.75" customHeight="1">
      <c r="A762" s="135"/>
      <c r="B762" s="135"/>
      <c r="C762" s="135"/>
      <c r="D762" s="135"/>
      <c r="E762" s="135"/>
      <c r="F762" s="165"/>
      <c r="G762" s="135"/>
      <c r="H762" s="165"/>
      <c r="I762" s="165"/>
      <c r="J762" s="135"/>
      <c r="K762" s="165"/>
      <c r="L762" s="16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5.75" customHeight="1">
      <c r="A763" s="135"/>
      <c r="B763" s="135"/>
      <c r="C763" s="135"/>
      <c r="D763" s="135"/>
      <c r="E763" s="135"/>
      <c r="F763" s="165"/>
      <c r="G763" s="135"/>
      <c r="H763" s="165"/>
      <c r="I763" s="165"/>
      <c r="J763" s="135"/>
      <c r="K763" s="165"/>
      <c r="L763" s="16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5.75" customHeight="1">
      <c r="A764" s="135"/>
      <c r="B764" s="135"/>
      <c r="C764" s="135"/>
      <c r="D764" s="135"/>
      <c r="E764" s="135"/>
      <c r="F764" s="165"/>
      <c r="G764" s="135"/>
      <c r="H764" s="165"/>
      <c r="I764" s="165"/>
      <c r="J764" s="135"/>
      <c r="K764" s="165"/>
      <c r="L764" s="16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5.75" customHeight="1">
      <c r="A765" s="135"/>
      <c r="B765" s="135"/>
      <c r="C765" s="135"/>
      <c r="D765" s="135"/>
      <c r="E765" s="135"/>
      <c r="F765" s="165"/>
      <c r="G765" s="135"/>
      <c r="H765" s="165"/>
      <c r="I765" s="165"/>
      <c r="J765" s="135"/>
      <c r="K765" s="165"/>
      <c r="L765" s="16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5.75" customHeight="1">
      <c r="A766" s="135"/>
      <c r="B766" s="135"/>
      <c r="C766" s="135"/>
      <c r="D766" s="135"/>
      <c r="E766" s="135"/>
      <c r="F766" s="165"/>
      <c r="G766" s="135"/>
      <c r="H766" s="165"/>
      <c r="I766" s="165"/>
      <c r="J766" s="135"/>
      <c r="K766" s="165"/>
      <c r="L766" s="16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5.75" customHeight="1">
      <c r="A767" s="135"/>
      <c r="B767" s="135"/>
      <c r="C767" s="135"/>
      <c r="D767" s="135"/>
      <c r="E767" s="135"/>
      <c r="F767" s="165"/>
      <c r="G767" s="135"/>
      <c r="H767" s="165"/>
      <c r="I767" s="165"/>
      <c r="J767" s="135"/>
      <c r="K767" s="165"/>
      <c r="L767" s="16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5.75" customHeight="1">
      <c r="A768" s="135"/>
      <c r="B768" s="135"/>
      <c r="C768" s="135"/>
      <c r="D768" s="135"/>
      <c r="E768" s="135"/>
      <c r="F768" s="165"/>
      <c r="G768" s="135"/>
      <c r="H768" s="165"/>
      <c r="I768" s="165"/>
      <c r="J768" s="135"/>
      <c r="K768" s="165"/>
      <c r="L768" s="16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5.75" customHeight="1">
      <c r="A769" s="135"/>
      <c r="B769" s="135"/>
      <c r="C769" s="135"/>
      <c r="D769" s="135"/>
      <c r="E769" s="135"/>
      <c r="F769" s="165"/>
      <c r="G769" s="135"/>
      <c r="H769" s="165"/>
      <c r="I769" s="165"/>
      <c r="J769" s="135"/>
      <c r="K769" s="165"/>
      <c r="L769" s="16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5.75" customHeight="1">
      <c r="A770" s="135"/>
      <c r="B770" s="135"/>
      <c r="C770" s="135"/>
      <c r="D770" s="135"/>
      <c r="E770" s="135"/>
      <c r="F770" s="165"/>
      <c r="G770" s="135"/>
      <c r="H770" s="165"/>
      <c r="I770" s="165"/>
      <c r="J770" s="135"/>
      <c r="K770" s="165"/>
      <c r="L770" s="16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5.75" customHeight="1">
      <c r="A771" s="135"/>
      <c r="B771" s="135"/>
      <c r="C771" s="135"/>
      <c r="D771" s="135"/>
      <c r="E771" s="135"/>
      <c r="F771" s="165"/>
      <c r="G771" s="135"/>
      <c r="H771" s="165"/>
      <c r="I771" s="165"/>
      <c r="J771" s="135"/>
      <c r="K771" s="165"/>
      <c r="L771" s="16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5.75" customHeight="1">
      <c r="A772" s="135"/>
      <c r="B772" s="135"/>
      <c r="C772" s="135"/>
      <c r="D772" s="135"/>
      <c r="E772" s="135"/>
      <c r="F772" s="165"/>
      <c r="G772" s="135"/>
      <c r="H772" s="165"/>
      <c r="I772" s="165"/>
      <c r="J772" s="135"/>
      <c r="K772" s="165"/>
      <c r="L772" s="16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5.75" customHeight="1">
      <c r="A773" s="135"/>
      <c r="B773" s="135"/>
      <c r="C773" s="135"/>
      <c r="D773" s="135"/>
      <c r="E773" s="135"/>
      <c r="F773" s="165"/>
      <c r="G773" s="135"/>
      <c r="H773" s="165"/>
      <c r="I773" s="165"/>
      <c r="J773" s="135"/>
      <c r="K773" s="165"/>
      <c r="L773" s="16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5.75" customHeight="1">
      <c r="A774" s="135"/>
      <c r="B774" s="135"/>
      <c r="C774" s="135"/>
      <c r="D774" s="135"/>
      <c r="E774" s="135"/>
      <c r="F774" s="165"/>
      <c r="G774" s="135"/>
      <c r="H774" s="165"/>
      <c r="I774" s="165"/>
      <c r="J774" s="135"/>
      <c r="K774" s="165"/>
      <c r="L774" s="16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5.75" customHeight="1">
      <c r="A775" s="135"/>
      <c r="B775" s="135"/>
      <c r="C775" s="135"/>
      <c r="D775" s="135"/>
      <c r="E775" s="135"/>
      <c r="F775" s="165"/>
      <c r="G775" s="135"/>
      <c r="H775" s="165"/>
      <c r="I775" s="165"/>
      <c r="J775" s="135"/>
      <c r="K775" s="165"/>
      <c r="L775" s="16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5.75" customHeight="1">
      <c r="A776" s="135"/>
      <c r="B776" s="135"/>
      <c r="C776" s="135"/>
      <c r="D776" s="135"/>
      <c r="E776" s="135"/>
      <c r="F776" s="165"/>
      <c r="G776" s="135"/>
      <c r="H776" s="165"/>
      <c r="I776" s="165"/>
      <c r="J776" s="135"/>
      <c r="K776" s="165"/>
      <c r="L776" s="16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5.75" customHeight="1">
      <c r="A777" s="135"/>
      <c r="B777" s="135"/>
      <c r="C777" s="135"/>
      <c r="D777" s="135"/>
      <c r="E777" s="135"/>
      <c r="F777" s="165"/>
      <c r="G777" s="135"/>
      <c r="H777" s="165"/>
      <c r="I777" s="165"/>
      <c r="J777" s="135"/>
      <c r="K777" s="165"/>
      <c r="L777" s="16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5.75" customHeight="1">
      <c r="A778" s="135"/>
      <c r="B778" s="135"/>
      <c r="C778" s="135"/>
      <c r="D778" s="135"/>
      <c r="E778" s="135"/>
      <c r="F778" s="165"/>
      <c r="G778" s="135"/>
      <c r="H778" s="165"/>
      <c r="I778" s="165"/>
      <c r="J778" s="135"/>
      <c r="K778" s="165"/>
      <c r="L778" s="16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5.75" customHeight="1">
      <c r="A779" s="135"/>
      <c r="B779" s="135"/>
      <c r="C779" s="135"/>
      <c r="D779" s="135"/>
      <c r="E779" s="135"/>
      <c r="F779" s="165"/>
      <c r="G779" s="135"/>
      <c r="H779" s="165"/>
      <c r="I779" s="165"/>
      <c r="J779" s="135"/>
      <c r="K779" s="165"/>
      <c r="L779" s="16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5.75" customHeight="1">
      <c r="A780" s="135"/>
      <c r="B780" s="135"/>
      <c r="C780" s="135"/>
      <c r="D780" s="135"/>
      <c r="E780" s="135"/>
      <c r="F780" s="165"/>
      <c r="G780" s="135"/>
      <c r="H780" s="165"/>
      <c r="I780" s="165"/>
      <c r="J780" s="135"/>
      <c r="K780" s="165"/>
      <c r="L780" s="16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5.75" customHeight="1">
      <c r="A781" s="135"/>
      <c r="B781" s="135"/>
      <c r="C781" s="135"/>
      <c r="D781" s="135"/>
      <c r="E781" s="135"/>
      <c r="F781" s="165"/>
      <c r="G781" s="135"/>
      <c r="H781" s="165"/>
      <c r="I781" s="165"/>
      <c r="J781" s="135"/>
      <c r="K781" s="165"/>
      <c r="L781" s="16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5.75" customHeight="1">
      <c r="A782" s="135"/>
      <c r="B782" s="135"/>
      <c r="C782" s="135"/>
      <c r="D782" s="135"/>
      <c r="E782" s="135"/>
      <c r="F782" s="165"/>
      <c r="G782" s="135"/>
      <c r="H782" s="165"/>
      <c r="I782" s="165"/>
      <c r="J782" s="135"/>
      <c r="K782" s="165"/>
      <c r="L782" s="16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5.75" customHeight="1">
      <c r="A783" s="135"/>
      <c r="B783" s="135"/>
      <c r="C783" s="135"/>
      <c r="D783" s="135"/>
      <c r="E783" s="135"/>
      <c r="F783" s="165"/>
      <c r="G783" s="135"/>
      <c r="H783" s="165"/>
      <c r="I783" s="165"/>
      <c r="J783" s="135"/>
      <c r="K783" s="165"/>
      <c r="L783" s="16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5.75" customHeight="1">
      <c r="A784" s="135"/>
      <c r="B784" s="135"/>
      <c r="C784" s="135"/>
      <c r="D784" s="135"/>
      <c r="E784" s="135"/>
      <c r="F784" s="165"/>
      <c r="G784" s="135"/>
      <c r="H784" s="165"/>
      <c r="I784" s="165"/>
      <c r="J784" s="135"/>
      <c r="K784" s="165"/>
      <c r="L784" s="16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5.75" customHeight="1">
      <c r="A785" s="135"/>
      <c r="B785" s="135"/>
      <c r="C785" s="135"/>
      <c r="D785" s="135"/>
      <c r="E785" s="135"/>
      <c r="F785" s="165"/>
      <c r="G785" s="135"/>
      <c r="H785" s="165"/>
      <c r="I785" s="165"/>
      <c r="J785" s="135"/>
      <c r="K785" s="165"/>
      <c r="L785" s="16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5.75" customHeight="1">
      <c r="A786" s="135"/>
      <c r="B786" s="135"/>
      <c r="C786" s="135"/>
      <c r="D786" s="135"/>
      <c r="E786" s="135"/>
      <c r="F786" s="165"/>
      <c r="G786" s="135"/>
      <c r="H786" s="165"/>
      <c r="I786" s="165"/>
      <c r="J786" s="135"/>
      <c r="K786" s="165"/>
      <c r="L786" s="16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5.75" customHeight="1">
      <c r="A787" s="135"/>
      <c r="B787" s="135"/>
      <c r="C787" s="135"/>
      <c r="D787" s="135"/>
      <c r="E787" s="135"/>
      <c r="F787" s="165"/>
      <c r="G787" s="135"/>
      <c r="H787" s="165"/>
      <c r="I787" s="165"/>
      <c r="J787" s="135"/>
      <c r="K787" s="165"/>
      <c r="L787" s="16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5.75" customHeight="1">
      <c r="A788" s="135"/>
      <c r="B788" s="135"/>
      <c r="C788" s="135"/>
      <c r="D788" s="135"/>
      <c r="E788" s="135"/>
      <c r="F788" s="165"/>
      <c r="G788" s="135"/>
      <c r="H788" s="165"/>
      <c r="I788" s="165"/>
      <c r="J788" s="135"/>
      <c r="K788" s="165"/>
      <c r="L788" s="16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5.75" customHeight="1">
      <c r="A789" s="135"/>
      <c r="B789" s="135"/>
      <c r="C789" s="135"/>
      <c r="D789" s="135"/>
      <c r="E789" s="135"/>
      <c r="F789" s="165"/>
      <c r="G789" s="135"/>
      <c r="H789" s="165"/>
      <c r="I789" s="165"/>
      <c r="J789" s="135"/>
      <c r="K789" s="165"/>
      <c r="L789" s="16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5.75" customHeight="1">
      <c r="A790" s="135"/>
      <c r="B790" s="135"/>
      <c r="C790" s="135"/>
      <c r="D790" s="135"/>
      <c r="E790" s="135"/>
      <c r="F790" s="165"/>
      <c r="G790" s="135"/>
      <c r="H790" s="165"/>
      <c r="I790" s="165"/>
      <c r="J790" s="135"/>
      <c r="K790" s="165"/>
      <c r="L790" s="16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5.75" customHeight="1">
      <c r="A791" s="135"/>
      <c r="B791" s="135"/>
      <c r="C791" s="135"/>
      <c r="D791" s="135"/>
      <c r="E791" s="135"/>
      <c r="F791" s="165"/>
      <c r="G791" s="135"/>
      <c r="H791" s="165"/>
      <c r="I791" s="165"/>
      <c r="J791" s="135"/>
      <c r="K791" s="165"/>
      <c r="L791" s="16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5.75" customHeight="1">
      <c r="A792" s="135"/>
      <c r="B792" s="135"/>
      <c r="C792" s="135"/>
      <c r="D792" s="135"/>
      <c r="E792" s="135"/>
      <c r="F792" s="165"/>
      <c r="G792" s="135"/>
      <c r="H792" s="165"/>
      <c r="I792" s="165"/>
      <c r="J792" s="135"/>
      <c r="K792" s="165"/>
      <c r="L792" s="16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5.75" customHeight="1">
      <c r="A793" s="135"/>
      <c r="B793" s="135"/>
      <c r="C793" s="135"/>
      <c r="D793" s="135"/>
      <c r="E793" s="135"/>
      <c r="F793" s="165"/>
      <c r="G793" s="135"/>
      <c r="H793" s="165"/>
      <c r="I793" s="165"/>
      <c r="J793" s="135"/>
      <c r="K793" s="165"/>
      <c r="L793" s="16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5.75" customHeight="1">
      <c r="A794" s="135"/>
      <c r="B794" s="135"/>
      <c r="C794" s="135"/>
      <c r="D794" s="135"/>
      <c r="E794" s="135"/>
      <c r="F794" s="165"/>
      <c r="G794" s="135"/>
      <c r="H794" s="165"/>
      <c r="I794" s="165"/>
      <c r="J794" s="135"/>
      <c r="K794" s="165"/>
      <c r="L794" s="16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5.75" customHeight="1">
      <c r="A795" s="135"/>
      <c r="B795" s="135"/>
      <c r="C795" s="135"/>
      <c r="D795" s="135"/>
      <c r="E795" s="135"/>
      <c r="F795" s="165"/>
      <c r="G795" s="135"/>
      <c r="H795" s="165"/>
      <c r="I795" s="165"/>
      <c r="J795" s="135"/>
      <c r="K795" s="165"/>
      <c r="L795" s="16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5.75" customHeight="1">
      <c r="A796" s="135"/>
      <c r="B796" s="135"/>
      <c r="C796" s="135"/>
      <c r="D796" s="135"/>
      <c r="E796" s="135"/>
      <c r="F796" s="165"/>
      <c r="G796" s="135"/>
      <c r="H796" s="165"/>
      <c r="I796" s="165"/>
      <c r="J796" s="135"/>
      <c r="K796" s="165"/>
      <c r="L796" s="16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5.75" customHeight="1">
      <c r="A797" s="135"/>
      <c r="B797" s="135"/>
      <c r="C797" s="135"/>
      <c r="D797" s="135"/>
      <c r="E797" s="135"/>
      <c r="F797" s="165"/>
      <c r="G797" s="135"/>
      <c r="H797" s="165"/>
      <c r="I797" s="165"/>
      <c r="J797" s="135"/>
      <c r="K797" s="165"/>
      <c r="L797" s="16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5.75" customHeight="1">
      <c r="A798" s="135"/>
      <c r="B798" s="135"/>
      <c r="C798" s="135"/>
      <c r="D798" s="135"/>
      <c r="E798" s="135"/>
      <c r="F798" s="165"/>
      <c r="G798" s="135"/>
      <c r="H798" s="165"/>
      <c r="I798" s="165"/>
      <c r="J798" s="135"/>
      <c r="K798" s="165"/>
      <c r="L798" s="16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5.75" customHeight="1">
      <c r="A799" s="135"/>
      <c r="B799" s="135"/>
      <c r="C799" s="135"/>
      <c r="D799" s="135"/>
      <c r="E799" s="135"/>
      <c r="F799" s="165"/>
      <c r="G799" s="135"/>
      <c r="H799" s="165"/>
      <c r="I799" s="165"/>
      <c r="J799" s="135"/>
      <c r="K799" s="165"/>
      <c r="L799" s="16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5.75" customHeight="1">
      <c r="A800" s="135"/>
      <c r="B800" s="135"/>
      <c r="C800" s="135"/>
      <c r="D800" s="135"/>
      <c r="E800" s="135"/>
      <c r="F800" s="165"/>
      <c r="G800" s="135"/>
      <c r="H800" s="165"/>
      <c r="I800" s="165"/>
      <c r="J800" s="135"/>
      <c r="K800" s="165"/>
      <c r="L800" s="16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5.75" customHeight="1">
      <c r="A801" s="135"/>
      <c r="B801" s="135"/>
      <c r="C801" s="135"/>
      <c r="D801" s="135"/>
      <c r="E801" s="135"/>
      <c r="F801" s="165"/>
      <c r="G801" s="135"/>
      <c r="H801" s="165"/>
      <c r="I801" s="165"/>
      <c r="J801" s="135"/>
      <c r="K801" s="165"/>
      <c r="L801" s="16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5.75" customHeight="1">
      <c r="A802" s="135"/>
      <c r="B802" s="135"/>
      <c r="C802" s="135"/>
      <c r="D802" s="135"/>
      <c r="E802" s="135"/>
      <c r="F802" s="165"/>
      <c r="G802" s="135"/>
      <c r="H802" s="165"/>
      <c r="I802" s="165"/>
      <c r="J802" s="135"/>
      <c r="K802" s="165"/>
      <c r="L802" s="16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5.75" customHeight="1">
      <c r="A803" s="135"/>
      <c r="B803" s="135"/>
      <c r="C803" s="135"/>
      <c r="D803" s="135"/>
      <c r="E803" s="135"/>
      <c r="F803" s="165"/>
      <c r="G803" s="135"/>
      <c r="H803" s="165"/>
      <c r="I803" s="165"/>
      <c r="J803" s="135"/>
      <c r="K803" s="165"/>
      <c r="L803" s="16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5.75" customHeight="1">
      <c r="A804" s="135"/>
      <c r="B804" s="135"/>
      <c r="C804" s="135"/>
      <c r="D804" s="135"/>
      <c r="E804" s="135"/>
      <c r="F804" s="165"/>
      <c r="G804" s="135"/>
      <c r="H804" s="165"/>
      <c r="I804" s="165"/>
      <c r="J804" s="135"/>
      <c r="K804" s="165"/>
      <c r="L804" s="16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5.75" customHeight="1">
      <c r="A805" s="135"/>
      <c r="B805" s="135"/>
      <c r="C805" s="135"/>
      <c r="D805" s="135"/>
      <c r="E805" s="135"/>
      <c r="F805" s="165"/>
      <c r="G805" s="135"/>
      <c r="H805" s="165"/>
      <c r="I805" s="165"/>
      <c r="J805" s="135"/>
      <c r="K805" s="165"/>
      <c r="L805" s="16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5.75" customHeight="1">
      <c r="A806" s="135"/>
      <c r="B806" s="135"/>
      <c r="C806" s="135"/>
      <c r="D806" s="135"/>
      <c r="E806" s="135"/>
      <c r="F806" s="165"/>
      <c r="G806" s="135"/>
      <c r="H806" s="165"/>
      <c r="I806" s="165"/>
      <c r="J806" s="135"/>
      <c r="K806" s="165"/>
      <c r="L806" s="16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5.75" customHeight="1">
      <c r="A807" s="135"/>
      <c r="B807" s="135"/>
      <c r="C807" s="135"/>
      <c r="D807" s="135"/>
      <c r="E807" s="135"/>
      <c r="F807" s="165"/>
      <c r="G807" s="135"/>
      <c r="H807" s="165"/>
      <c r="I807" s="165"/>
      <c r="J807" s="135"/>
      <c r="K807" s="165"/>
      <c r="L807" s="16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5.75" customHeight="1">
      <c r="A808" s="135"/>
      <c r="B808" s="135"/>
      <c r="C808" s="135"/>
      <c r="D808" s="135"/>
      <c r="E808" s="135"/>
      <c r="F808" s="165"/>
      <c r="G808" s="135"/>
      <c r="H808" s="165"/>
      <c r="I808" s="165"/>
      <c r="J808" s="135"/>
      <c r="K808" s="165"/>
      <c r="L808" s="16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5.75" customHeight="1">
      <c r="A809" s="135"/>
      <c r="B809" s="135"/>
      <c r="C809" s="135"/>
      <c r="D809" s="135"/>
      <c r="E809" s="135"/>
      <c r="F809" s="165"/>
      <c r="G809" s="135"/>
      <c r="H809" s="165"/>
      <c r="I809" s="165"/>
      <c r="J809" s="135"/>
      <c r="K809" s="165"/>
      <c r="L809" s="16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5.75" customHeight="1">
      <c r="A810" s="135"/>
      <c r="B810" s="135"/>
      <c r="C810" s="135"/>
      <c r="D810" s="135"/>
      <c r="E810" s="135"/>
      <c r="F810" s="165"/>
      <c r="G810" s="135"/>
      <c r="H810" s="165"/>
      <c r="I810" s="165"/>
      <c r="J810" s="135"/>
      <c r="K810" s="165"/>
      <c r="L810" s="16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5.75" customHeight="1">
      <c r="A811" s="135"/>
      <c r="B811" s="135"/>
      <c r="C811" s="135"/>
      <c r="D811" s="135"/>
      <c r="E811" s="135"/>
      <c r="F811" s="165"/>
      <c r="G811" s="135"/>
      <c r="H811" s="165"/>
      <c r="I811" s="165"/>
      <c r="J811" s="135"/>
      <c r="K811" s="165"/>
      <c r="L811" s="16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5.75" customHeight="1">
      <c r="A812" s="135"/>
      <c r="B812" s="135"/>
      <c r="C812" s="135"/>
      <c r="D812" s="135"/>
      <c r="E812" s="135"/>
      <c r="F812" s="165"/>
      <c r="G812" s="135"/>
      <c r="H812" s="165"/>
      <c r="I812" s="165"/>
      <c r="J812" s="135"/>
      <c r="K812" s="165"/>
      <c r="L812" s="16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5.75" customHeight="1">
      <c r="A813" s="135"/>
      <c r="B813" s="135"/>
      <c r="C813" s="135"/>
      <c r="D813" s="135"/>
      <c r="E813" s="135"/>
      <c r="F813" s="165"/>
      <c r="G813" s="135"/>
      <c r="H813" s="165"/>
      <c r="I813" s="165"/>
      <c r="J813" s="135"/>
      <c r="K813" s="165"/>
      <c r="L813" s="16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5.75" customHeight="1">
      <c r="A814" s="135"/>
      <c r="B814" s="135"/>
      <c r="C814" s="135"/>
      <c r="D814" s="135"/>
      <c r="E814" s="135"/>
      <c r="F814" s="165"/>
      <c r="G814" s="135"/>
      <c r="H814" s="165"/>
      <c r="I814" s="165"/>
      <c r="J814" s="135"/>
      <c r="K814" s="165"/>
      <c r="L814" s="16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5.75" customHeight="1">
      <c r="A815" s="135"/>
      <c r="B815" s="135"/>
      <c r="C815" s="135"/>
      <c r="D815" s="135"/>
      <c r="E815" s="135"/>
      <c r="F815" s="165"/>
      <c r="G815" s="135"/>
      <c r="H815" s="165"/>
      <c r="I815" s="165"/>
      <c r="J815" s="135"/>
      <c r="K815" s="165"/>
      <c r="L815" s="16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5.75" customHeight="1">
      <c r="A816" s="135"/>
      <c r="B816" s="135"/>
      <c r="C816" s="135"/>
      <c r="D816" s="135"/>
      <c r="E816" s="135"/>
      <c r="F816" s="165"/>
      <c r="G816" s="135"/>
      <c r="H816" s="165"/>
      <c r="I816" s="165"/>
      <c r="J816" s="135"/>
      <c r="K816" s="165"/>
      <c r="L816" s="16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5.75" customHeight="1">
      <c r="A817" s="135"/>
      <c r="B817" s="135"/>
      <c r="C817" s="135"/>
      <c r="D817" s="135"/>
      <c r="E817" s="135"/>
      <c r="F817" s="165"/>
      <c r="G817" s="135"/>
      <c r="H817" s="165"/>
      <c r="I817" s="165"/>
      <c r="J817" s="135"/>
      <c r="K817" s="165"/>
      <c r="L817" s="16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5.75" customHeight="1">
      <c r="A818" s="135"/>
      <c r="B818" s="135"/>
      <c r="C818" s="135"/>
      <c r="D818" s="135"/>
      <c r="E818" s="135"/>
      <c r="F818" s="165"/>
      <c r="G818" s="135"/>
      <c r="H818" s="165"/>
      <c r="I818" s="165"/>
      <c r="J818" s="135"/>
      <c r="K818" s="165"/>
      <c r="L818" s="16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5.75" customHeight="1">
      <c r="A819" s="135"/>
      <c r="B819" s="135"/>
      <c r="C819" s="135"/>
      <c r="D819" s="135"/>
      <c r="E819" s="135"/>
      <c r="F819" s="165"/>
      <c r="G819" s="135"/>
      <c r="H819" s="165"/>
      <c r="I819" s="165"/>
      <c r="J819" s="135"/>
      <c r="K819" s="165"/>
      <c r="L819" s="16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5.75" customHeight="1">
      <c r="A820" s="135"/>
      <c r="B820" s="135"/>
      <c r="C820" s="135"/>
      <c r="D820" s="135"/>
      <c r="E820" s="135"/>
      <c r="F820" s="165"/>
      <c r="G820" s="135"/>
      <c r="H820" s="165"/>
      <c r="I820" s="165"/>
      <c r="J820" s="135"/>
      <c r="K820" s="165"/>
      <c r="L820" s="16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5.75" customHeight="1">
      <c r="A821" s="135"/>
      <c r="B821" s="135"/>
      <c r="C821" s="135"/>
      <c r="D821" s="135"/>
      <c r="E821" s="135"/>
      <c r="F821" s="165"/>
      <c r="G821" s="135"/>
      <c r="H821" s="165"/>
      <c r="I821" s="165"/>
      <c r="J821" s="135"/>
      <c r="K821" s="165"/>
      <c r="L821" s="16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5.75" customHeight="1">
      <c r="A822" s="135"/>
      <c r="B822" s="135"/>
      <c r="C822" s="135"/>
      <c r="D822" s="135"/>
      <c r="E822" s="135"/>
      <c r="F822" s="165"/>
      <c r="G822" s="135"/>
      <c r="H822" s="165"/>
      <c r="I822" s="165"/>
      <c r="J822" s="135"/>
      <c r="K822" s="165"/>
      <c r="L822" s="16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5.75" customHeight="1">
      <c r="A823" s="135"/>
      <c r="B823" s="135"/>
      <c r="C823" s="135"/>
      <c r="D823" s="135"/>
      <c r="E823" s="135"/>
      <c r="F823" s="165"/>
      <c r="G823" s="135"/>
      <c r="H823" s="165"/>
      <c r="I823" s="165"/>
      <c r="J823" s="135"/>
      <c r="K823" s="165"/>
      <c r="L823" s="16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5.75" customHeight="1">
      <c r="A824" s="135"/>
      <c r="B824" s="135"/>
      <c r="C824" s="135"/>
      <c r="D824" s="135"/>
      <c r="E824" s="135"/>
      <c r="F824" s="165"/>
      <c r="G824" s="135"/>
      <c r="H824" s="165"/>
      <c r="I824" s="165"/>
      <c r="J824" s="135"/>
      <c r="K824" s="165"/>
      <c r="L824" s="16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5.75" customHeight="1">
      <c r="A825" s="135"/>
      <c r="B825" s="135"/>
      <c r="C825" s="135"/>
      <c r="D825" s="135"/>
      <c r="E825" s="135"/>
      <c r="F825" s="165"/>
      <c r="G825" s="135"/>
      <c r="H825" s="165"/>
      <c r="I825" s="165"/>
      <c r="J825" s="135"/>
      <c r="K825" s="165"/>
      <c r="L825" s="16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5.75" customHeight="1">
      <c r="A826" s="135"/>
      <c r="B826" s="135"/>
      <c r="C826" s="135"/>
      <c r="D826" s="135"/>
      <c r="E826" s="135"/>
      <c r="F826" s="165"/>
      <c r="G826" s="135"/>
      <c r="H826" s="165"/>
      <c r="I826" s="165"/>
      <c r="J826" s="135"/>
      <c r="K826" s="165"/>
      <c r="L826" s="16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5.75" customHeight="1">
      <c r="A827" s="135"/>
      <c r="B827" s="135"/>
      <c r="C827" s="135"/>
      <c r="D827" s="135"/>
      <c r="E827" s="135"/>
      <c r="F827" s="165"/>
      <c r="G827" s="135"/>
      <c r="H827" s="165"/>
      <c r="I827" s="165"/>
      <c r="J827" s="135"/>
      <c r="K827" s="165"/>
      <c r="L827" s="16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5.75" customHeight="1">
      <c r="A828" s="135"/>
      <c r="B828" s="135"/>
      <c r="C828" s="135"/>
      <c r="D828" s="135"/>
      <c r="E828" s="135"/>
      <c r="F828" s="165"/>
      <c r="G828" s="135"/>
      <c r="H828" s="165"/>
      <c r="I828" s="165"/>
      <c r="J828" s="135"/>
      <c r="K828" s="165"/>
      <c r="L828" s="16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5.75" customHeight="1">
      <c r="A829" s="135"/>
      <c r="B829" s="135"/>
      <c r="C829" s="135"/>
      <c r="D829" s="135"/>
      <c r="E829" s="135"/>
      <c r="F829" s="165"/>
      <c r="G829" s="135"/>
      <c r="H829" s="165"/>
      <c r="I829" s="165"/>
      <c r="J829" s="135"/>
      <c r="K829" s="165"/>
      <c r="L829" s="16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5.75" customHeight="1">
      <c r="A830" s="135"/>
      <c r="B830" s="135"/>
      <c r="C830" s="135"/>
      <c r="D830" s="135"/>
      <c r="E830" s="135"/>
      <c r="F830" s="165"/>
      <c r="G830" s="135"/>
      <c r="H830" s="165"/>
      <c r="I830" s="165"/>
      <c r="J830" s="135"/>
      <c r="K830" s="165"/>
      <c r="L830" s="16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5.75" customHeight="1">
      <c r="A831" s="135"/>
      <c r="B831" s="135"/>
      <c r="C831" s="135"/>
      <c r="D831" s="135"/>
      <c r="E831" s="135"/>
      <c r="F831" s="165"/>
      <c r="G831" s="135"/>
      <c r="H831" s="165"/>
      <c r="I831" s="165"/>
      <c r="J831" s="135"/>
      <c r="K831" s="165"/>
      <c r="L831" s="16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5.75" customHeight="1">
      <c r="A832" s="135"/>
      <c r="B832" s="135"/>
      <c r="C832" s="135"/>
      <c r="D832" s="135"/>
      <c r="E832" s="135"/>
      <c r="F832" s="165"/>
      <c r="G832" s="135"/>
      <c r="H832" s="165"/>
      <c r="I832" s="165"/>
      <c r="J832" s="135"/>
      <c r="K832" s="165"/>
      <c r="L832" s="16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5.75" customHeight="1">
      <c r="A833" s="135"/>
      <c r="B833" s="135"/>
      <c r="C833" s="135"/>
      <c r="D833" s="135"/>
      <c r="E833" s="135"/>
      <c r="F833" s="165"/>
      <c r="G833" s="135"/>
      <c r="H833" s="165"/>
      <c r="I833" s="165"/>
      <c r="J833" s="135"/>
      <c r="K833" s="165"/>
      <c r="L833" s="16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5.75" customHeight="1">
      <c r="A834" s="135"/>
      <c r="B834" s="135"/>
      <c r="C834" s="135"/>
      <c r="D834" s="135"/>
      <c r="E834" s="135"/>
      <c r="F834" s="165"/>
      <c r="G834" s="135"/>
      <c r="H834" s="165"/>
      <c r="I834" s="165"/>
      <c r="J834" s="135"/>
      <c r="K834" s="165"/>
      <c r="L834" s="16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5.75" customHeight="1">
      <c r="A835" s="135"/>
      <c r="B835" s="135"/>
      <c r="C835" s="135"/>
      <c r="D835" s="135"/>
      <c r="E835" s="135"/>
      <c r="F835" s="165"/>
      <c r="G835" s="135"/>
      <c r="H835" s="165"/>
      <c r="I835" s="165"/>
      <c r="J835" s="135"/>
      <c r="K835" s="165"/>
      <c r="L835" s="16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5.75" customHeight="1">
      <c r="A836" s="135"/>
      <c r="B836" s="135"/>
      <c r="C836" s="135"/>
      <c r="D836" s="135"/>
      <c r="E836" s="135"/>
      <c r="F836" s="165"/>
      <c r="G836" s="135"/>
      <c r="H836" s="165"/>
      <c r="I836" s="165"/>
      <c r="J836" s="135"/>
      <c r="K836" s="165"/>
      <c r="L836" s="16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5.75" customHeight="1">
      <c r="A837" s="135"/>
      <c r="B837" s="135"/>
      <c r="C837" s="135"/>
      <c r="D837" s="135"/>
      <c r="E837" s="135"/>
      <c r="F837" s="165"/>
      <c r="G837" s="135"/>
      <c r="H837" s="165"/>
      <c r="I837" s="165"/>
      <c r="J837" s="135"/>
      <c r="K837" s="165"/>
      <c r="L837" s="16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5.75" customHeight="1">
      <c r="A838" s="135"/>
      <c r="B838" s="135"/>
      <c r="C838" s="135"/>
      <c r="D838" s="135"/>
      <c r="E838" s="135"/>
      <c r="F838" s="165"/>
      <c r="G838" s="135"/>
      <c r="H838" s="165"/>
      <c r="I838" s="165"/>
      <c r="J838" s="135"/>
      <c r="K838" s="165"/>
      <c r="L838" s="16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5.75" customHeight="1">
      <c r="A839" s="135"/>
      <c r="B839" s="135"/>
      <c r="C839" s="135"/>
      <c r="D839" s="135"/>
      <c r="E839" s="135"/>
      <c r="F839" s="165"/>
      <c r="G839" s="135"/>
      <c r="H839" s="165"/>
      <c r="I839" s="165"/>
      <c r="J839" s="135"/>
      <c r="K839" s="165"/>
      <c r="L839" s="16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5.75" customHeight="1">
      <c r="A840" s="135"/>
      <c r="B840" s="135"/>
      <c r="C840" s="135"/>
      <c r="D840" s="135"/>
      <c r="E840" s="135"/>
      <c r="F840" s="165"/>
      <c r="G840" s="135"/>
      <c r="H840" s="165"/>
      <c r="I840" s="165"/>
      <c r="J840" s="135"/>
      <c r="K840" s="165"/>
      <c r="L840" s="16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5.75" customHeight="1">
      <c r="A841" s="135"/>
      <c r="B841" s="135"/>
      <c r="C841" s="135"/>
      <c r="D841" s="135"/>
      <c r="E841" s="135"/>
      <c r="F841" s="165"/>
      <c r="G841" s="135"/>
      <c r="H841" s="165"/>
      <c r="I841" s="165"/>
      <c r="J841" s="135"/>
      <c r="K841" s="165"/>
      <c r="L841" s="16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5.75" customHeight="1">
      <c r="A842" s="135"/>
      <c r="B842" s="135"/>
      <c r="C842" s="135"/>
      <c r="D842" s="135"/>
      <c r="E842" s="135"/>
      <c r="F842" s="165"/>
      <c r="G842" s="135"/>
      <c r="H842" s="165"/>
      <c r="I842" s="165"/>
      <c r="J842" s="135"/>
      <c r="K842" s="165"/>
      <c r="L842" s="16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5.75" customHeight="1">
      <c r="A843" s="135"/>
      <c r="B843" s="135"/>
      <c r="C843" s="135"/>
      <c r="D843" s="135"/>
      <c r="E843" s="135"/>
      <c r="F843" s="165"/>
      <c r="G843" s="135"/>
      <c r="H843" s="165"/>
      <c r="I843" s="165"/>
      <c r="J843" s="135"/>
      <c r="K843" s="165"/>
      <c r="L843" s="16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5.75" customHeight="1">
      <c r="A844" s="135"/>
      <c r="B844" s="135"/>
      <c r="C844" s="135"/>
      <c r="D844" s="135"/>
      <c r="E844" s="135"/>
      <c r="F844" s="165"/>
      <c r="G844" s="135"/>
      <c r="H844" s="165"/>
      <c r="I844" s="165"/>
      <c r="J844" s="135"/>
      <c r="K844" s="165"/>
      <c r="L844" s="16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5.75" customHeight="1">
      <c r="A845" s="135"/>
      <c r="B845" s="135"/>
      <c r="C845" s="135"/>
      <c r="D845" s="135"/>
      <c r="E845" s="135"/>
      <c r="F845" s="165"/>
      <c r="G845" s="135"/>
      <c r="H845" s="165"/>
      <c r="I845" s="165"/>
      <c r="J845" s="135"/>
      <c r="K845" s="165"/>
      <c r="L845" s="16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5.75" customHeight="1">
      <c r="A846" s="135"/>
      <c r="B846" s="135"/>
      <c r="C846" s="135"/>
      <c r="D846" s="135"/>
      <c r="E846" s="135"/>
      <c r="F846" s="165"/>
      <c r="G846" s="135"/>
      <c r="H846" s="165"/>
      <c r="I846" s="165"/>
      <c r="J846" s="135"/>
      <c r="K846" s="165"/>
      <c r="L846" s="16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5.75" customHeight="1">
      <c r="A847" s="135"/>
      <c r="B847" s="135"/>
      <c r="C847" s="135"/>
      <c r="D847" s="135"/>
      <c r="E847" s="135"/>
      <c r="F847" s="165"/>
      <c r="G847" s="135"/>
      <c r="H847" s="165"/>
      <c r="I847" s="165"/>
      <c r="J847" s="135"/>
      <c r="K847" s="165"/>
      <c r="L847" s="16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5.75" customHeight="1">
      <c r="A848" s="135"/>
      <c r="B848" s="135"/>
      <c r="C848" s="135"/>
      <c r="D848" s="135"/>
      <c r="E848" s="135"/>
      <c r="F848" s="165"/>
      <c r="G848" s="135"/>
      <c r="H848" s="165"/>
      <c r="I848" s="165"/>
      <c r="J848" s="135"/>
      <c r="K848" s="165"/>
      <c r="L848" s="16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5.75" customHeight="1">
      <c r="A849" s="135"/>
      <c r="B849" s="135"/>
      <c r="C849" s="135"/>
      <c r="D849" s="135"/>
      <c r="E849" s="135"/>
      <c r="F849" s="165"/>
      <c r="G849" s="135"/>
      <c r="H849" s="165"/>
      <c r="I849" s="165"/>
      <c r="J849" s="135"/>
      <c r="K849" s="165"/>
      <c r="L849" s="16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5.75" customHeight="1">
      <c r="A850" s="135"/>
      <c r="B850" s="135"/>
      <c r="C850" s="135"/>
      <c r="D850" s="135"/>
      <c r="E850" s="135"/>
      <c r="F850" s="165"/>
      <c r="G850" s="135"/>
      <c r="H850" s="165"/>
      <c r="I850" s="165"/>
      <c r="J850" s="135"/>
      <c r="K850" s="165"/>
      <c r="L850" s="16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5.75" customHeight="1">
      <c r="A851" s="135"/>
      <c r="B851" s="135"/>
      <c r="C851" s="135"/>
      <c r="D851" s="135"/>
      <c r="E851" s="135"/>
      <c r="F851" s="165"/>
      <c r="G851" s="135"/>
      <c r="H851" s="165"/>
      <c r="I851" s="165"/>
      <c r="J851" s="135"/>
      <c r="K851" s="165"/>
      <c r="L851" s="16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5.75" customHeight="1">
      <c r="A852" s="135"/>
      <c r="B852" s="135"/>
      <c r="C852" s="135"/>
      <c r="D852" s="135"/>
      <c r="E852" s="135"/>
      <c r="F852" s="165"/>
      <c r="G852" s="135"/>
      <c r="H852" s="165"/>
      <c r="I852" s="165"/>
      <c r="J852" s="135"/>
      <c r="K852" s="165"/>
      <c r="L852" s="16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5.75" customHeight="1">
      <c r="A853" s="135"/>
      <c r="B853" s="135"/>
      <c r="C853" s="135"/>
      <c r="D853" s="135"/>
      <c r="E853" s="135"/>
      <c r="F853" s="165"/>
      <c r="G853" s="135"/>
      <c r="H853" s="165"/>
      <c r="I853" s="165"/>
      <c r="J853" s="135"/>
      <c r="K853" s="165"/>
      <c r="L853" s="16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5.75" customHeight="1">
      <c r="A854" s="135"/>
      <c r="B854" s="135"/>
      <c r="C854" s="135"/>
      <c r="D854" s="135"/>
      <c r="E854" s="135"/>
      <c r="F854" s="165"/>
      <c r="G854" s="135"/>
      <c r="H854" s="165"/>
      <c r="I854" s="165"/>
      <c r="J854" s="135"/>
      <c r="K854" s="165"/>
      <c r="L854" s="16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5.75" customHeight="1">
      <c r="A855" s="135"/>
      <c r="B855" s="135"/>
      <c r="C855" s="135"/>
      <c r="D855" s="135"/>
      <c r="E855" s="135"/>
      <c r="F855" s="165"/>
      <c r="G855" s="135"/>
      <c r="H855" s="165"/>
      <c r="I855" s="165"/>
      <c r="J855" s="135"/>
      <c r="K855" s="165"/>
      <c r="L855" s="16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5.75" customHeight="1">
      <c r="A856" s="135"/>
      <c r="B856" s="135"/>
      <c r="C856" s="135"/>
      <c r="D856" s="135"/>
      <c r="E856" s="135"/>
      <c r="F856" s="165"/>
      <c r="G856" s="135"/>
      <c r="H856" s="165"/>
      <c r="I856" s="165"/>
      <c r="J856" s="135"/>
      <c r="K856" s="165"/>
      <c r="L856" s="16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5.75" customHeight="1">
      <c r="A857" s="135"/>
      <c r="B857" s="135"/>
      <c r="C857" s="135"/>
      <c r="D857" s="135"/>
      <c r="E857" s="135"/>
      <c r="F857" s="165"/>
      <c r="G857" s="135"/>
      <c r="H857" s="165"/>
      <c r="I857" s="165"/>
      <c r="J857" s="135"/>
      <c r="K857" s="165"/>
      <c r="L857" s="16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5.75" customHeight="1">
      <c r="A858" s="135"/>
      <c r="B858" s="135"/>
      <c r="C858" s="135"/>
      <c r="D858" s="135"/>
      <c r="E858" s="135"/>
      <c r="F858" s="165"/>
      <c r="G858" s="135"/>
      <c r="H858" s="165"/>
      <c r="I858" s="165"/>
      <c r="J858" s="135"/>
      <c r="K858" s="165"/>
      <c r="L858" s="16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5.75" customHeight="1">
      <c r="A859" s="135"/>
      <c r="B859" s="135"/>
      <c r="C859" s="135"/>
      <c r="D859" s="135"/>
      <c r="E859" s="135"/>
      <c r="F859" s="165"/>
      <c r="G859" s="135"/>
      <c r="H859" s="165"/>
      <c r="I859" s="165"/>
      <c r="J859" s="135"/>
      <c r="K859" s="165"/>
      <c r="L859" s="16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5.75" customHeight="1">
      <c r="A860" s="135"/>
      <c r="B860" s="135"/>
      <c r="C860" s="135"/>
      <c r="D860" s="135"/>
      <c r="E860" s="135"/>
      <c r="F860" s="165"/>
      <c r="G860" s="135"/>
      <c r="H860" s="165"/>
      <c r="I860" s="165"/>
      <c r="J860" s="135"/>
      <c r="K860" s="165"/>
      <c r="L860" s="16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5.75" customHeight="1">
      <c r="A861" s="135"/>
      <c r="B861" s="135"/>
      <c r="C861" s="135"/>
      <c r="D861" s="135"/>
      <c r="E861" s="135"/>
      <c r="F861" s="165"/>
      <c r="G861" s="135"/>
      <c r="H861" s="165"/>
      <c r="I861" s="165"/>
      <c r="J861" s="135"/>
      <c r="K861" s="165"/>
      <c r="L861" s="16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5.75" customHeight="1">
      <c r="A862" s="135"/>
      <c r="B862" s="135"/>
      <c r="C862" s="135"/>
      <c r="D862" s="135"/>
      <c r="E862" s="135"/>
      <c r="F862" s="165"/>
      <c r="G862" s="135"/>
      <c r="H862" s="165"/>
      <c r="I862" s="165"/>
      <c r="J862" s="135"/>
      <c r="K862" s="165"/>
      <c r="L862" s="16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5.75" customHeight="1">
      <c r="A863" s="135"/>
      <c r="B863" s="135"/>
      <c r="C863" s="135"/>
      <c r="D863" s="135"/>
      <c r="E863" s="135"/>
      <c r="F863" s="165"/>
      <c r="G863" s="135"/>
      <c r="H863" s="165"/>
      <c r="I863" s="165"/>
      <c r="J863" s="135"/>
      <c r="K863" s="165"/>
      <c r="L863" s="16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5.75" customHeight="1">
      <c r="A864" s="135"/>
      <c r="B864" s="135"/>
      <c r="C864" s="135"/>
      <c r="D864" s="135"/>
      <c r="E864" s="135"/>
      <c r="F864" s="165"/>
      <c r="G864" s="135"/>
      <c r="H864" s="165"/>
      <c r="I864" s="165"/>
      <c r="J864" s="135"/>
      <c r="K864" s="165"/>
      <c r="L864" s="16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5.75" customHeight="1">
      <c r="A865" s="135"/>
      <c r="B865" s="135"/>
      <c r="C865" s="135"/>
      <c r="D865" s="135"/>
      <c r="E865" s="135"/>
      <c r="F865" s="165"/>
      <c r="G865" s="135"/>
      <c r="H865" s="165"/>
      <c r="I865" s="165"/>
      <c r="J865" s="135"/>
      <c r="K865" s="165"/>
      <c r="L865" s="16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5.75" customHeight="1">
      <c r="A866" s="135"/>
      <c r="B866" s="135"/>
      <c r="C866" s="135"/>
      <c r="D866" s="135"/>
      <c r="E866" s="135"/>
      <c r="F866" s="165"/>
      <c r="G866" s="135"/>
      <c r="H866" s="165"/>
      <c r="I866" s="165"/>
      <c r="J866" s="135"/>
      <c r="K866" s="165"/>
      <c r="L866" s="16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5.75" customHeight="1">
      <c r="A867" s="135"/>
      <c r="B867" s="135"/>
      <c r="C867" s="135"/>
      <c r="D867" s="135"/>
      <c r="E867" s="135"/>
      <c r="F867" s="165"/>
      <c r="G867" s="135"/>
      <c r="H867" s="165"/>
      <c r="I867" s="165"/>
      <c r="J867" s="135"/>
      <c r="K867" s="165"/>
      <c r="L867" s="16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5.75" customHeight="1">
      <c r="A868" s="135"/>
      <c r="B868" s="135"/>
      <c r="C868" s="135"/>
      <c r="D868" s="135"/>
      <c r="E868" s="135"/>
      <c r="F868" s="165"/>
      <c r="G868" s="135"/>
      <c r="H868" s="165"/>
      <c r="I868" s="165"/>
      <c r="J868" s="135"/>
      <c r="K868" s="165"/>
      <c r="L868" s="16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5.75" customHeight="1">
      <c r="A869" s="135"/>
      <c r="B869" s="135"/>
      <c r="C869" s="135"/>
      <c r="D869" s="135"/>
      <c r="E869" s="135"/>
      <c r="F869" s="165"/>
      <c r="G869" s="135"/>
      <c r="H869" s="165"/>
      <c r="I869" s="165"/>
      <c r="J869" s="135"/>
      <c r="K869" s="165"/>
      <c r="L869" s="16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5.75" customHeight="1">
      <c r="A870" s="135"/>
      <c r="B870" s="135"/>
      <c r="C870" s="135"/>
      <c r="D870" s="135"/>
      <c r="E870" s="135"/>
      <c r="F870" s="165"/>
      <c r="G870" s="135"/>
      <c r="H870" s="165"/>
      <c r="I870" s="165"/>
      <c r="J870" s="135"/>
      <c r="K870" s="165"/>
      <c r="L870" s="16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5.75" customHeight="1">
      <c r="A871" s="135"/>
      <c r="B871" s="135"/>
      <c r="C871" s="135"/>
      <c r="D871" s="135"/>
      <c r="E871" s="135"/>
      <c r="F871" s="165"/>
      <c r="G871" s="135"/>
      <c r="H871" s="165"/>
      <c r="I871" s="165"/>
      <c r="J871" s="135"/>
      <c r="K871" s="165"/>
      <c r="L871" s="16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5.75" customHeight="1">
      <c r="A872" s="135"/>
      <c r="B872" s="135"/>
      <c r="C872" s="135"/>
      <c r="D872" s="135"/>
      <c r="E872" s="135"/>
      <c r="F872" s="165"/>
      <c r="G872" s="135"/>
      <c r="H872" s="165"/>
      <c r="I872" s="165"/>
      <c r="J872" s="135"/>
      <c r="K872" s="165"/>
      <c r="L872" s="16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5.75" customHeight="1">
      <c r="A873" s="135"/>
      <c r="B873" s="135"/>
      <c r="C873" s="135"/>
      <c r="D873" s="135"/>
      <c r="E873" s="135"/>
      <c r="F873" s="165"/>
      <c r="G873" s="135"/>
      <c r="H873" s="165"/>
      <c r="I873" s="165"/>
      <c r="J873" s="135"/>
      <c r="K873" s="165"/>
      <c r="L873" s="16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5.75" customHeight="1">
      <c r="A874" s="135"/>
      <c r="B874" s="135"/>
      <c r="C874" s="135"/>
      <c r="D874" s="135"/>
      <c r="E874" s="135"/>
      <c r="F874" s="165"/>
      <c r="G874" s="135"/>
      <c r="H874" s="165"/>
      <c r="I874" s="165"/>
      <c r="J874" s="135"/>
      <c r="K874" s="165"/>
      <c r="L874" s="16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5.75" customHeight="1">
      <c r="A875" s="135"/>
      <c r="B875" s="135"/>
      <c r="C875" s="135"/>
      <c r="D875" s="135"/>
      <c r="E875" s="135"/>
      <c r="F875" s="165"/>
      <c r="G875" s="135"/>
      <c r="H875" s="165"/>
      <c r="I875" s="165"/>
      <c r="J875" s="135"/>
      <c r="K875" s="165"/>
      <c r="L875" s="16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5.75" customHeight="1">
      <c r="A876" s="135"/>
      <c r="B876" s="135"/>
      <c r="C876" s="135"/>
      <c r="D876" s="135"/>
      <c r="E876" s="135"/>
      <c r="F876" s="165"/>
      <c r="G876" s="135"/>
      <c r="H876" s="165"/>
      <c r="I876" s="165"/>
      <c r="J876" s="135"/>
      <c r="K876" s="165"/>
      <c r="L876" s="16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5.75" customHeight="1">
      <c r="A877" s="135"/>
      <c r="B877" s="135"/>
      <c r="C877" s="135"/>
      <c r="D877" s="135"/>
      <c r="E877" s="135"/>
      <c r="F877" s="165"/>
      <c r="G877" s="135"/>
      <c r="H877" s="165"/>
      <c r="I877" s="165"/>
      <c r="J877" s="135"/>
      <c r="K877" s="165"/>
      <c r="L877" s="16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5.75" customHeight="1">
      <c r="A878" s="135"/>
      <c r="B878" s="135"/>
      <c r="C878" s="135"/>
      <c r="D878" s="135"/>
      <c r="E878" s="135"/>
      <c r="F878" s="165"/>
      <c r="G878" s="135"/>
      <c r="H878" s="165"/>
      <c r="I878" s="165"/>
      <c r="J878" s="135"/>
      <c r="K878" s="165"/>
      <c r="L878" s="16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5.75" customHeight="1">
      <c r="A879" s="135"/>
      <c r="B879" s="135"/>
      <c r="C879" s="135"/>
      <c r="D879" s="135"/>
      <c r="E879" s="135"/>
      <c r="F879" s="165"/>
      <c r="G879" s="135"/>
      <c r="H879" s="165"/>
      <c r="I879" s="165"/>
      <c r="J879" s="135"/>
      <c r="K879" s="165"/>
      <c r="L879" s="16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5.75" customHeight="1">
      <c r="A880" s="135"/>
      <c r="B880" s="135"/>
      <c r="C880" s="135"/>
      <c r="D880" s="135"/>
      <c r="E880" s="135"/>
      <c r="F880" s="165"/>
      <c r="G880" s="135"/>
      <c r="H880" s="165"/>
      <c r="I880" s="165"/>
      <c r="J880" s="135"/>
      <c r="K880" s="165"/>
      <c r="L880" s="16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5.75" customHeight="1">
      <c r="A881" s="135"/>
      <c r="B881" s="135"/>
      <c r="C881" s="135"/>
      <c r="D881" s="135"/>
      <c r="E881" s="135"/>
      <c r="F881" s="165"/>
      <c r="G881" s="135"/>
      <c r="H881" s="165"/>
      <c r="I881" s="165"/>
      <c r="J881" s="135"/>
      <c r="K881" s="165"/>
      <c r="L881" s="16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5.75" customHeight="1">
      <c r="A882" s="135"/>
      <c r="B882" s="135"/>
      <c r="C882" s="135"/>
      <c r="D882" s="135"/>
      <c r="E882" s="135"/>
      <c r="F882" s="165"/>
      <c r="G882" s="135"/>
      <c r="H882" s="165"/>
      <c r="I882" s="165"/>
      <c r="J882" s="135"/>
      <c r="K882" s="165"/>
      <c r="L882" s="16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5.75" customHeight="1">
      <c r="A883" s="135"/>
      <c r="B883" s="135"/>
      <c r="C883" s="135"/>
      <c r="D883" s="135"/>
      <c r="E883" s="135"/>
      <c r="F883" s="165"/>
      <c r="G883" s="135"/>
      <c r="H883" s="165"/>
      <c r="I883" s="165"/>
      <c r="J883" s="135"/>
      <c r="K883" s="165"/>
      <c r="L883" s="16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5.75" customHeight="1">
      <c r="A884" s="135"/>
      <c r="B884" s="135"/>
      <c r="C884" s="135"/>
      <c r="D884" s="135"/>
      <c r="E884" s="135"/>
      <c r="F884" s="165"/>
      <c r="G884" s="135"/>
      <c r="H884" s="165"/>
      <c r="I884" s="165"/>
      <c r="J884" s="135"/>
      <c r="K884" s="165"/>
      <c r="L884" s="16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5.75" customHeight="1">
      <c r="A885" s="135"/>
      <c r="B885" s="135"/>
      <c r="C885" s="135"/>
      <c r="D885" s="135"/>
      <c r="E885" s="135"/>
      <c r="F885" s="165"/>
      <c r="G885" s="135"/>
      <c r="H885" s="165"/>
      <c r="I885" s="165"/>
      <c r="J885" s="135"/>
      <c r="K885" s="165"/>
      <c r="L885" s="16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5.75" customHeight="1">
      <c r="A886" s="135"/>
      <c r="B886" s="135"/>
      <c r="C886" s="135"/>
      <c r="D886" s="135"/>
      <c r="E886" s="135"/>
      <c r="F886" s="165"/>
      <c r="G886" s="135"/>
      <c r="H886" s="165"/>
      <c r="I886" s="165"/>
      <c r="J886" s="135"/>
      <c r="K886" s="165"/>
      <c r="L886" s="16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5.75" customHeight="1">
      <c r="A887" s="135"/>
      <c r="B887" s="135"/>
      <c r="C887" s="135"/>
      <c r="D887" s="135"/>
      <c r="E887" s="135"/>
      <c r="F887" s="165"/>
      <c r="G887" s="135"/>
      <c r="H887" s="165"/>
      <c r="I887" s="165"/>
      <c r="J887" s="135"/>
      <c r="K887" s="165"/>
      <c r="L887" s="16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5.75" customHeight="1">
      <c r="A888" s="135"/>
      <c r="B888" s="135"/>
      <c r="C888" s="135"/>
      <c r="D888" s="135"/>
      <c r="E888" s="135"/>
      <c r="F888" s="165"/>
      <c r="G888" s="135"/>
      <c r="H888" s="165"/>
      <c r="I888" s="165"/>
      <c r="J888" s="135"/>
      <c r="K888" s="165"/>
      <c r="L888" s="16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5.75" customHeight="1">
      <c r="A889" s="135"/>
      <c r="B889" s="135"/>
      <c r="C889" s="135"/>
      <c r="D889" s="135"/>
      <c r="E889" s="135"/>
      <c r="F889" s="165"/>
      <c r="G889" s="135"/>
      <c r="H889" s="165"/>
      <c r="I889" s="165"/>
      <c r="J889" s="135"/>
      <c r="K889" s="165"/>
      <c r="L889" s="16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5.75" customHeight="1">
      <c r="A890" s="135"/>
      <c r="B890" s="135"/>
      <c r="C890" s="135"/>
      <c r="D890" s="135"/>
      <c r="E890" s="135"/>
      <c r="F890" s="165"/>
      <c r="G890" s="135"/>
      <c r="H890" s="165"/>
      <c r="I890" s="165"/>
      <c r="J890" s="135"/>
      <c r="K890" s="165"/>
      <c r="L890" s="16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5.75" customHeight="1">
      <c r="A891" s="135"/>
      <c r="B891" s="135"/>
      <c r="C891" s="135"/>
      <c r="D891" s="135"/>
      <c r="E891" s="135"/>
      <c r="F891" s="165"/>
      <c r="G891" s="135"/>
      <c r="H891" s="165"/>
      <c r="I891" s="165"/>
      <c r="J891" s="135"/>
      <c r="K891" s="165"/>
      <c r="L891" s="16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5.75" customHeight="1">
      <c r="A892" s="135"/>
      <c r="B892" s="135"/>
      <c r="C892" s="135"/>
      <c r="D892" s="135"/>
      <c r="E892" s="135"/>
      <c r="F892" s="165"/>
      <c r="G892" s="135"/>
      <c r="H892" s="165"/>
      <c r="I892" s="165"/>
      <c r="J892" s="135"/>
      <c r="K892" s="165"/>
      <c r="L892" s="16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5.75" customHeight="1">
      <c r="A893" s="135"/>
      <c r="B893" s="135"/>
      <c r="C893" s="135"/>
      <c r="D893" s="135"/>
      <c r="E893" s="135"/>
      <c r="F893" s="165"/>
      <c r="G893" s="135"/>
      <c r="H893" s="165"/>
      <c r="I893" s="165"/>
      <c r="J893" s="135"/>
      <c r="K893" s="165"/>
      <c r="L893" s="16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5.75" customHeight="1">
      <c r="A894" s="135"/>
      <c r="B894" s="135"/>
      <c r="C894" s="135"/>
      <c r="D894" s="135"/>
      <c r="E894" s="135"/>
      <c r="F894" s="165"/>
      <c r="G894" s="135"/>
      <c r="H894" s="165"/>
      <c r="I894" s="165"/>
      <c r="J894" s="135"/>
      <c r="K894" s="165"/>
      <c r="L894" s="16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5.75" customHeight="1">
      <c r="A895" s="135"/>
      <c r="B895" s="135"/>
      <c r="C895" s="135"/>
      <c r="D895" s="135"/>
      <c r="E895" s="135"/>
      <c r="F895" s="165"/>
      <c r="G895" s="135"/>
      <c r="H895" s="165"/>
      <c r="I895" s="165"/>
      <c r="J895" s="135"/>
      <c r="K895" s="165"/>
      <c r="L895" s="16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5.75" customHeight="1">
      <c r="A896" s="135"/>
      <c r="B896" s="135"/>
      <c r="C896" s="135"/>
      <c r="D896" s="135"/>
      <c r="E896" s="135"/>
      <c r="F896" s="165"/>
      <c r="G896" s="135"/>
      <c r="H896" s="165"/>
      <c r="I896" s="165"/>
      <c r="J896" s="135"/>
      <c r="K896" s="165"/>
      <c r="L896" s="16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5.75" customHeight="1">
      <c r="A897" s="135"/>
      <c r="B897" s="135"/>
      <c r="C897" s="135"/>
      <c r="D897" s="135"/>
      <c r="E897" s="135"/>
      <c r="F897" s="165"/>
      <c r="G897" s="135"/>
      <c r="H897" s="165"/>
      <c r="I897" s="165"/>
      <c r="J897" s="135"/>
      <c r="K897" s="165"/>
      <c r="L897" s="16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5.75" customHeight="1">
      <c r="A898" s="135"/>
      <c r="B898" s="135"/>
      <c r="C898" s="135"/>
      <c r="D898" s="135"/>
      <c r="E898" s="135"/>
      <c r="F898" s="165"/>
      <c r="G898" s="135"/>
      <c r="H898" s="165"/>
      <c r="I898" s="165"/>
      <c r="J898" s="135"/>
      <c r="K898" s="165"/>
      <c r="L898" s="16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5.75" customHeight="1">
      <c r="A899" s="135"/>
      <c r="B899" s="135"/>
      <c r="C899" s="135"/>
      <c r="D899" s="135"/>
      <c r="E899" s="135"/>
      <c r="F899" s="165"/>
      <c r="G899" s="135"/>
      <c r="H899" s="165"/>
      <c r="I899" s="165"/>
      <c r="J899" s="135"/>
      <c r="K899" s="165"/>
      <c r="L899" s="16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5.75" customHeight="1">
      <c r="A900" s="135"/>
      <c r="B900" s="135"/>
      <c r="C900" s="135"/>
      <c r="D900" s="135"/>
      <c r="E900" s="135"/>
      <c r="F900" s="165"/>
      <c r="G900" s="135"/>
      <c r="H900" s="165"/>
      <c r="I900" s="165"/>
      <c r="J900" s="135"/>
      <c r="K900" s="165"/>
      <c r="L900" s="16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5.75" customHeight="1">
      <c r="A901" s="135"/>
      <c r="B901" s="135"/>
      <c r="C901" s="135"/>
      <c r="D901" s="135"/>
      <c r="E901" s="135"/>
      <c r="F901" s="165"/>
      <c r="G901" s="135"/>
      <c r="H901" s="165"/>
      <c r="I901" s="165"/>
      <c r="J901" s="135"/>
      <c r="K901" s="165"/>
      <c r="L901" s="16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5.75" customHeight="1">
      <c r="A902" s="135"/>
      <c r="B902" s="135"/>
      <c r="C902" s="135"/>
      <c r="D902" s="135"/>
      <c r="E902" s="135"/>
      <c r="F902" s="165"/>
      <c r="G902" s="135"/>
      <c r="H902" s="165"/>
      <c r="I902" s="165"/>
      <c r="J902" s="135"/>
      <c r="K902" s="165"/>
      <c r="L902" s="16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5.75" customHeight="1">
      <c r="A903" s="135"/>
      <c r="B903" s="135"/>
      <c r="C903" s="135"/>
      <c r="D903" s="135"/>
      <c r="E903" s="135"/>
      <c r="F903" s="165"/>
      <c r="G903" s="135"/>
      <c r="H903" s="165"/>
      <c r="I903" s="165"/>
      <c r="J903" s="135"/>
      <c r="K903" s="165"/>
      <c r="L903" s="16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5.75" customHeight="1">
      <c r="A904" s="135"/>
      <c r="B904" s="135"/>
      <c r="C904" s="135"/>
      <c r="D904" s="135"/>
      <c r="E904" s="135"/>
      <c r="F904" s="165"/>
      <c r="G904" s="135"/>
      <c r="H904" s="165"/>
      <c r="I904" s="165"/>
      <c r="J904" s="135"/>
      <c r="K904" s="165"/>
      <c r="L904" s="16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5.75" customHeight="1">
      <c r="A905" s="135"/>
      <c r="B905" s="135"/>
      <c r="C905" s="135"/>
      <c r="D905" s="135"/>
      <c r="E905" s="135"/>
      <c r="F905" s="165"/>
      <c r="G905" s="135"/>
      <c r="H905" s="165"/>
      <c r="I905" s="165"/>
      <c r="J905" s="135"/>
      <c r="K905" s="165"/>
      <c r="L905" s="16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5.75" customHeight="1">
      <c r="A906" s="135"/>
      <c r="B906" s="135"/>
      <c r="C906" s="135"/>
      <c r="D906" s="135"/>
      <c r="E906" s="135"/>
      <c r="F906" s="165"/>
      <c r="G906" s="135"/>
      <c r="H906" s="165"/>
      <c r="I906" s="165"/>
      <c r="J906" s="135"/>
      <c r="K906" s="165"/>
      <c r="L906" s="16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5.75" customHeight="1">
      <c r="A907" s="135"/>
      <c r="B907" s="135"/>
      <c r="C907" s="135"/>
      <c r="D907" s="135"/>
      <c r="E907" s="135"/>
      <c r="F907" s="165"/>
      <c r="G907" s="135"/>
      <c r="H907" s="165"/>
      <c r="I907" s="165"/>
      <c r="J907" s="135"/>
      <c r="K907" s="165"/>
      <c r="L907" s="16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5.75" customHeight="1">
      <c r="A908" s="135"/>
      <c r="B908" s="135"/>
      <c r="C908" s="135"/>
      <c r="D908" s="135"/>
      <c r="E908" s="135"/>
      <c r="F908" s="165"/>
      <c r="G908" s="135"/>
      <c r="H908" s="165"/>
      <c r="I908" s="165"/>
      <c r="J908" s="135"/>
      <c r="K908" s="165"/>
      <c r="L908" s="16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5.75" customHeight="1">
      <c r="A909" s="135"/>
      <c r="B909" s="135"/>
      <c r="C909" s="135"/>
      <c r="D909" s="135"/>
      <c r="E909" s="135"/>
      <c r="F909" s="165"/>
      <c r="G909" s="135"/>
      <c r="H909" s="165"/>
      <c r="I909" s="165"/>
      <c r="J909" s="135"/>
      <c r="K909" s="165"/>
      <c r="L909" s="16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5.75" customHeight="1">
      <c r="A910" s="135"/>
      <c r="B910" s="135"/>
      <c r="C910" s="135"/>
      <c r="D910" s="135"/>
      <c r="E910" s="135"/>
      <c r="F910" s="165"/>
      <c r="G910" s="135"/>
      <c r="H910" s="165"/>
      <c r="I910" s="165"/>
      <c r="J910" s="135"/>
      <c r="K910" s="165"/>
      <c r="L910" s="16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5.75" customHeight="1">
      <c r="A911" s="135"/>
      <c r="B911" s="135"/>
      <c r="C911" s="135"/>
      <c r="D911" s="135"/>
      <c r="E911" s="135"/>
      <c r="F911" s="165"/>
      <c r="G911" s="135"/>
      <c r="H911" s="165"/>
      <c r="I911" s="165"/>
      <c r="J911" s="135"/>
      <c r="K911" s="165"/>
      <c r="L911" s="16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5.75" customHeight="1">
      <c r="A912" s="135"/>
      <c r="B912" s="135"/>
      <c r="C912" s="135"/>
      <c r="D912" s="135"/>
      <c r="E912" s="135"/>
      <c r="F912" s="165"/>
      <c r="G912" s="135"/>
      <c r="H912" s="165"/>
      <c r="I912" s="165"/>
      <c r="J912" s="135"/>
      <c r="K912" s="165"/>
      <c r="L912" s="16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5.75" customHeight="1">
      <c r="A913" s="135"/>
      <c r="B913" s="135"/>
      <c r="C913" s="135"/>
      <c r="D913" s="135"/>
      <c r="E913" s="135"/>
      <c r="F913" s="165"/>
      <c r="G913" s="135"/>
      <c r="H913" s="165"/>
      <c r="I913" s="165"/>
      <c r="J913" s="135"/>
      <c r="K913" s="165"/>
      <c r="L913" s="16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5.75" customHeight="1">
      <c r="A914" s="135"/>
      <c r="B914" s="135"/>
      <c r="C914" s="135"/>
      <c r="D914" s="135"/>
      <c r="E914" s="135"/>
      <c r="F914" s="165"/>
      <c r="G914" s="135"/>
      <c r="H914" s="165"/>
      <c r="I914" s="165"/>
      <c r="J914" s="135"/>
      <c r="K914" s="165"/>
      <c r="L914" s="16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5.75" customHeight="1">
      <c r="A915" s="135"/>
      <c r="B915" s="135"/>
      <c r="C915" s="135"/>
      <c r="D915" s="135"/>
      <c r="E915" s="135"/>
      <c r="F915" s="165"/>
      <c r="G915" s="135"/>
      <c r="H915" s="165"/>
      <c r="I915" s="165"/>
      <c r="J915" s="135"/>
      <c r="K915" s="165"/>
      <c r="L915" s="16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5.75" customHeight="1">
      <c r="A916" s="135"/>
      <c r="B916" s="135"/>
      <c r="C916" s="135"/>
      <c r="D916" s="135"/>
      <c r="E916" s="135"/>
      <c r="F916" s="165"/>
      <c r="G916" s="135"/>
      <c r="H916" s="165"/>
      <c r="I916" s="165"/>
      <c r="J916" s="135"/>
      <c r="K916" s="165"/>
      <c r="L916" s="16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5.75" customHeight="1">
      <c r="A917" s="135"/>
      <c r="B917" s="135"/>
      <c r="C917" s="135"/>
      <c r="D917" s="135"/>
      <c r="E917" s="135"/>
      <c r="F917" s="165"/>
      <c r="G917" s="135"/>
      <c r="H917" s="165"/>
      <c r="I917" s="165"/>
      <c r="J917" s="135"/>
      <c r="K917" s="165"/>
      <c r="L917" s="16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5.75" customHeight="1">
      <c r="A918" s="135"/>
      <c r="B918" s="135"/>
      <c r="C918" s="135"/>
      <c r="D918" s="135"/>
      <c r="E918" s="135"/>
      <c r="F918" s="165"/>
      <c r="G918" s="135"/>
      <c r="H918" s="165"/>
      <c r="I918" s="165"/>
      <c r="J918" s="135"/>
      <c r="K918" s="165"/>
      <c r="L918" s="16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5.75" customHeight="1">
      <c r="A919" s="135"/>
      <c r="B919" s="135"/>
      <c r="C919" s="135"/>
      <c r="D919" s="135"/>
      <c r="E919" s="135"/>
      <c r="F919" s="165"/>
      <c r="G919" s="135"/>
      <c r="H919" s="165"/>
      <c r="I919" s="165"/>
      <c r="J919" s="135"/>
      <c r="K919" s="165"/>
      <c r="L919" s="16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5.75" customHeight="1">
      <c r="A920" s="135"/>
      <c r="B920" s="135"/>
      <c r="C920" s="135"/>
      <c r="D920" s="135"/>
      <c r="E920" s="135"/>
      <c r="F920" s="165"/>
      <c r="G920" s="135"/>
      <c r="H920" s="165"/>
      <c r="I920" s="165"/>
      <c r="J920" s="135"/>
      <c r="K920" s="165"/>
      <c r="L920" s="16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5.75" customHeight="1">
      <c r="A921" s="135"/>
      <c r="B921" s="135"/>
      <c r="C921" s="135"/>
      <c r="D921" s="135"/>
      <c r="E921" s="135"/>
      <c r="F921" s="165"/>
      <c r="G921" s="135"/>
      <c r="H921" s="165"/>
      <c r="I921" s="165"/>
      <c r="J921" s="135"/>
      <c r="K921" s="165"/>
      <c r="L921" s="16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5.75" customHeight="1">
      <c r="A922" s="135"/>
      <c r="B922" s="135"/>
      <c r="C922" s="135"/>
      <c r="D922" s="135"/>
      <c r="E922" s="135"/>
      <c r="F922" s="165"/>
      <c r="G922" s="135"/>
      <c r="H922" s="165"/>
      <c r="I922" s="165"/>
      <c r="J922" s="135"/>
      <c r="K922" s="165"/>
      <c r="L922" s="16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5.75" customHeight="1">
      <c r="A923" s="135"/>
      <c r="B923" s="135"/>
      <c r="C923" s="135"/>
      <c r="D923" s="135"/>
      <c r="E923" s="135"/>
      <c r="F923" s="165"/>
      <c r="G923" s="135"/>
      <c r="H923" s="165"/>
      <c r="I923" s="165"/>
      <c r="J923" s="135"/>
      <c r="K923" s="165"/>
      <c r="L923" s="16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5.75" customHeight="1">
      <c r="A924" s="135"/>
      <c r="B924" s="135"/>
      <c r="C924" s="135"/>
      <c r="D924" s="135"/>
      <c r="E924" s="135"/>
      <c r="F924" s="165"/>
      <c r="G924" s="135"/>
      <c r="H924" s="165"/>
      <c r="I924" s="165"/>
      <c r="J924" s="135"/>
      <c r="K924" s="165"/>
      <c r="L924" s="16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5.75" customHeight="1">
      <c r="A925" s="135"/>
      <c r="B925" s="135"/>
      <c r="C925" s="135"/>
      <c r="D925" s="135"/>
      <c r="E925" s="135"/>
      <c r="F925" s="165"/>
      <c r="G925" s="135"/>
      <c r="H925" s="165"/>
      <c r="I925" s="165"/>
      <c r="J925" s="135"/>
      <c r="K925" s="165"/>
      <c r="L925" s="16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5.75" customHeight="1">
      <c r="A926" s="135"/>
      <c r="B926" s="135"/>
      <c r="C926" s="135"/>
      <c r="D926" s="135"/>
      <c r="E926" s="135"/>
      <c r="F926" s="165"/>
      <c r="G926" s="135"/>
      <c r="H926" s="165"/>
      <c r="I926" s="165"/>
      <c r="J926" s="135"/>
      <c r="K926" s="165"/>
      <c r="L926" s="16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5.75" customHeight="1">
      <c r="A927" s="135"/>
      <c r="B927" s="135"/>
      <c r="C927" s="135"/>
      <c r="D927" s="135"/>
      <c r="E927" s="135"/>
      <c r="F927" s="165"/>
      <c r="G927" s="135"/>
      <c r="H927" s="165"/>
      <c r="I927" s="165"/>
      <c r="J927" s="135"/>
      <c r="K927" s="165"/>
      <c r="L927" s="16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5.75" customHeight="1">
      <c r="A928" s="135"/>
      <c r="B928" s="135"/>
      <c r="C928" s="135"/>
      <c r="D928" s="135"/>
      <c r="E928" s="135"/>
      <c r="F928" s="165"/>
      <c r="G928" s="135"/>
      <c r="H928" s="165"/>
      <c r="I928" s="165"/>
      <c r="J928" s="135"/>
      <c r="K928" s="165"/>
      <c r="L928" s="16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5.75" customHeight="1">
      <c r="A929" s="135"/>
      <c r="B929" s="135"/>
      <c r="C929" s="135"/>
      <c r="D929" s="135"/>
      <c r="E929" s="135"/>
      <c r="F929" s="165"/>
      <c r="G929" s="135"/>
      <c r="H929" s="165"/>
      <c r="I929" s="165"/>
      <c r="J929" s="135"/>
      <c r="K929" s="165"/>
      <c r="L929" s="16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5.75" customHeight="1">
      <c r="A930" s="135"/>
      <c r="B930" s="135"/>
      <c r="C930" s="135"/>
      <c r="D930" s="135"/>
      <c r="E930" s="135"/>
      <c r="F930" s="165"/>
      <c r="G930" s="135"/>
      <c r="H930" s="165"/>
      <c r="I930" s="165"/>
      <c r="J930" s="135"/>
      <c r="K930" s="165"/>
      <c r="L930" s="16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5.75" customHeight="1">
      <c r="A931" s="135"/>
      <c r="B931" s="135"/>
      <c r="C931" s="135"/>
      <c r="D931" s="135"/>
      <c r="E931" s="135"/>
      <c r="F931" s="165"/>
      <c r="G931" s="135"/>
      <c r="H931" s="165"/>
      <c r="I931" s="165"/>
      <c r="J931" s="135"/>
      <c r="K931" s="165"/>
      <c r="L931" s="16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5.75" customHeight="1">
      <c r="A932" s="135"/>
      <c r="B932" s="135"/>
      <c r="C932" s="135"/>
      <c r="D932" s="135"/>
      <c r="E932" s="135"/>
      <c r="F932" s="165"/>
      <c r="G932" s="135"/>
      <c r="H932" s="165"/>
      <c r="I932" s="165"/>
      <c r="J932" s="135"/>
      <c r="K932" s="165"/>
      <c r="L932" s="16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5.75" customHeight="1">
      <c r="A933" s="135"/>
      <c r="B933" s="135"/>
      <c r="C933" s="135"/>
      <c r="D933" s="135"/>
      <c r="E933" s="135"/>
      <c r="F933" s="165"/>
      <c r="G933" s="135"/>
      <c r="H933" s="165"/>
      <c r="I933" s="165"/>
      <c r="J933" s="135"/>
      <c r="K933" s="165"/>
      <c r="L933" s="16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5.75" customHeight="1">
      <c r="A934" s="135"/>
      <c r="B934" s="135"/>
      <c r="C934" s="135"/>
      <c r="D934" s="135"/>
      <c r="E934" s="135"/>
      <c r="F934" s="165"/>
      <c r="G934" s="135"/>
      <c r="H934" s="165"/>
      <c r="I934" s="165"/>
      <c r="J934" s="135"/>
      <c r="K934" s="165"/>
      <c r="L934" s="16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5.75" customHeight="1">
      <c r="A935" s="135"/>
      <c r="B935" s="135"/>
      <c r="C935" s="135"/>
      <c r="D935" s="135"/>
      <c r="E935" s="135"/>
      <c r="F935" s="165"/>
      <c r="G935" s="135"/>
      <c r="H935" s="165"/>
      <c r="I935" s="165"/>
      <c r="J935" s="135"/>
      <c r="K935" s="165"/>
      <c r="L935" s="16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5.75" customHeight="1">
      <c r="A936" s="135"/>
      <c r="B936" s="135"/>
      <c r="C936" s="135"/>
      <c r="D936" s="135"/>
      <c r="E936" s="135"/>
      <c r="F936" s="165"/>
      <c r="G936" s="135"/>
      <c r="H936" s="165"/>
      <c r="I936" s="165"/>
      <c r="J936" s="135"/>
      <c r="K936" s="165"/>
      <c r="L936" s="16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5.75" customHeight="1">
      <c r="A937" s="135"/>
      <c r="B937" s="135"/>
      <c r="C937" s="135"/>
      <c r="D937" s="135"/>
      <c r="E937" s="135"/>
      <c r="F937" s="165"/>
      <c r="G937" s="135"/>
      <c r="H937" s="165"/>
      <c r="I937" s="165"/>
      <c r="J937" s="135"/>
      <c r="K937" s="165"/>
      <c r="L937" s="16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5.75" customHeight="1">
      <c r="A938" s="135"/>
      <c r="B938" s="135"/>
      <c r="C938" s="135"/>
      <c r="D938" s="135"/>
      <c r="E938" s="135"/>
      <c r="F938" s="165"/>
      <c r="G938" s="135"/>
      <c r="H938" s="165"/>
      <c r="I938" s="165"/>
      <c r="J938" s="135"/>
      <c r="K938" s="165"/>
      <c r="L938" s="16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5.75" customHeight="1">
      <c r="A939" s="135"/>
      <c r="B939" s="135"/>
      <c r="C939" s="135"/>
      <c r="D939" s="135"/>
      <c r="E939" s="135"/>
      <c r="F939" s="165"/>
      <c r="G939" s="135"/>
      <c r="H939" s="165"/>
      <c r="I939" s="165"/>
      <c r="J939" s="135"/>
      <c r="K939" s="165"/>
      <c r="L939" s="16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5.75" customHeight="1">
      <c r="A940" s="135"/>
      <c r="B940" s="135"/>
      <c r="C940" s="135"/>
      <c r="D940" s="135"/>
      <c r="E940" s="135"/>
      <c r="F940" s="165"/>
      <c r="G940" s="135"/>
      <c r="H940" s="165"/>
      <c r="I940" s="165"/>
      <c r="J940" s="135"/>
      <c r="K940" s="165"/>
      <c r="L940" s="16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5.75" customHeight="1">
      <c r="A941" s="135"/>
      <c r="B941" s="135"/>
      <c r="C941" s="135"/>
      <c r="D941" s="135"/>
      <c r="E941" s="135"/>
      <c r="F941" s="165"/>
      <c r="G941" s="135"/>
      <c r="H941" s="165"/>
      <c r="I941" s="165"/>
      <c r="J941" s="135"/>
      <c r="K941" s="165"/>
      <c r="L941" s="16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5.75" customHeight="1">
      <c r="A942" s="135"/>
      <c r="B942" s="135"/>
      <c r="C942" s="135"/>
      <c r="D942" s="135"/>
      <c r="E942" s="135"/>
      <c r="F942" s="165"/>
      <c r="G942" s="135"/>
      <c r="H942" s="165"/>
      <c r="I942" s="165"/>
      <c r="J942" s="135"/>
      <c r="K942" s="165"/>
      <c r="L942" s="16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5.75" customHeight="1">
      <c r="A943" s="135"/>
      <c r="B943" s="135"/>
      <c r="C943" s="135"/>
      <c r="D943" s="135"/>
      <c r="E943" s="135"/>
      <c r="F943" s="165"/>
      <c r="G943" s="135"/>
      <c r="H943" s="165"/>
      <c r="I943" s="165"/>
      <c r="J943" s="135"/>
      <c r="K943" s="165"/>
      <c r="L943" s="16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5.75" customHeight="1">
      <c r="A944" s="135"/>
      <c r="B944" s="135"/>
      <c r="C944" s="135"/>
      <c r="D944" s="135"/>
      <c r="E944" s="135"/>
      <c r="F944" s="165"/>
      <c r="G944" s="135"/>
      <c r="H944" s="165"/>
      <c r="I944" s="165"/>
      <c r="J944" s="135"/>
      <c r="K944" s="165"/>
      <c r="L944" s="16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5.75" customHeight="1">
      <c r="A945" s="135"/>
      <c r="B945" s="135"/>
      <c r="C945" s="135"/>
      <c r="D945" s="135"/>
      <c r="E945" s="135"/>
      <c r="F945" s="165"/>
      <c r="G945" s="135"/>
      <c r="H945" s="165"/>
      <c r="I945" s="165"/>
      <c r="J945" s="135"/>
      <c r="K945" s="165"/>
      <c r="L945" s="16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5.75" customHeight="1">
      <c r="A946" s="135"/>
      <c r="B946" s="135"/>
      <c r="C946" s="135"/>
      <c r="D946" s="135"/>
      <c r="E946" s="135"/>
      <c r="F946" s="165"/>
      <c r="G946" s="135"/>
      <c r="H946" s="165"/>
      <c r="I946" s="165"/>
      <c r="J946" s="135"/>
      <c r="K946" s="165"/>
      <c r="L946" s="16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5.75" customHeight="1">
      <c r="A947" s="135"/>
      <c r="B947" s="135"/>
      <c r="C947" s="135"/>
      <c r="D947" s="135"/>
      <c r="E947" s="135"/>
      <c r="F947" s="165"/>
      <c r="G947" s="135"/>
      <c r="H947" s="165"/>
      <c r="I947" s="165"/>
      <c r="J947" s="135"/>
      <c r="K947" s="165"/>
      <c r="L947" s="16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5.75" customHeight="1">
      <c r="A948" s="135"/>
      <c r="B948" s="135"/>
      <c r="C948" s="135"/>
      <c r="D948" s="135"/>
      <c r="E948" s="135"/>
      <c r="F948" s="165"/>
      <c r="G948" s="135"/>
      <c r="H948" s="165"/>
      <c r="I948" s="165"/>
      <c r="J948" s="135"/>
      <c r="K948" s="165"/>
      <c r="L948" s="16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5.75" customHeight="1">
      <c r="A949" s="135"/>
      <c r="B949" s="135"/>
      <c r="C949" s="135"/>
      <c r="D949" s="135"/>
      <c r="E949" s="135"/>
      <c r="F949" s="165"/>
      <c r="G949" s="135"/>
      <c r="H949" s="165"/>
      <c r="I949" s="165"/>
      <c r="J949" s="135"/>
      <c r="K949" s="165"/>
      <c r="L949" s="16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5.75" customHeight="1">
      <c r="A950" s="135"/>
      <c r="B950" s="135"/>
      <c r="C950" s="135"/>
      <c r="D950" s="135"/>
      <c r="E950" s="135"/>
      <c r="F950" s="165"/>
      <c r="G950" s="135"/>
      <c r="H950" s="165"/>
      <c r="I950" s="165"/>
      <c r="J950" s="135"/>
      <c r="K950" s="165"/>
      <c r="L950" s="16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5.75" customHeight="1">
      <c r="A951" s="135"/>
      <c r="B951" s="135"/>
      <c r="C951" s="135"/>
      <c r="D951" s="135"/>
      <c r="E951" s="135"/>
      <c r="F951" s="165"/>
      <c r="G951" s="135"/>
      <c r="H951" s="165"/>
      <c r="I951" s="165"/>
      <c r="J951" s="135"/>
      <c r="K951" s="165"/>
      <c r="L951" s="16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5.75" customHeight="1">
      <c r="A952" s="135"/>
      <c r="B952" s="135"/>
      <c r="C952" s="135"/>
      <c r="D952" s="135"/>
      <c r="E952" s="135"/>
      <c r="F952" s="165"/>
      <c r="G952" s="135"/>
      <c r="H952" s="165"/>
      <c r="I952" s="165"/>
      <c r="J952" s="135"/>
      <c r="K952" s="165"/>
      <c r="L952" s="16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5.75" customHeight="1">
      <c r="A953" s="135"/>
      <c r="B953" s="135"/>
      <c r="C953" s="135"/>
      <c r="D953" s="135"/>
      <c r="E953" s="135"/>
      <c r="F953" s="165"/>
      <c r="G953" s="135"/>
      <c r="H953" s="165"/>
      <c r="I953" s="165"/>
      <c r="J953" s="135"/>
      <c r="K953" s="165"/>
      <c r="L953" s="16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5.75" customHeight="1">
      <c r="A954" s="135"/>
      <c r="B954" s="135"/>
      <c r="C954" s="135"/>
      <c r="D954" s="135"/>
      <c r="E954" s="135"/>
      <c r="F954" s="165"/>
      <c r="G954" s="135"/>
      <c r="H954" s="165"/>
      <c r="I954" s="165"/>
      <c r="J954" s="135"/>
      <c r="K954" s="165"/>
      <c r="L954" s="16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5.75" customHeight="1">
      <c r="A955" s="135"/>
      <c r="B955" s="135"/>
      <c r="C955" s="135"/>
      <c r="D955" s="135"/>
      <c r="E955" s="135"/>
      <c r="F955" s="165"/>
      <c r="G955" s="135"/>
      <c r="H955" s="165"/>
      <c r="I955" s="165"/>
      <c r="J955" s="135"/>
      <c r="K955" s="165"/>
      <c r="L955" s="16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5.75" customHeight="1">
      <c r="A956" s="135"/>
      <c r="B956" s="135"/>
      <c r="C956" s="135"/>
      <c r="D956" s="135"/>
      <c r="E956" s="135"/>
      <c r="F956" s="165"/>
      <c r="G956" s="135"/>
      <c r="H956" s="165"/>
      <c r="I956" s="165"/>
      <c r="J956" s="135"/>
      <c r="K956" s="165"/>
      <c r="L956" s="16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5.75" customHeight="1">
      <c r="A957" s="135"/>
      <c r="B957" s="135"/>
      <c r="C957" s="135"/>
      <c r="D957" s="135"/>
      <c r="E957" s="135"/>
      <c r="F957" s="165"/>
      <c r="G957" s="135"/>
      <c r="H957" s="165"/>
      <c r="I957" s="165"/>
      <c r="J957" s="135"/>
      <c r="K957" s="165"/>
      <c r="L957" s="16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5.75" customHeight="1">
      <c r="A958" s="135"/>
      <c r="B958" s="135"/>
      <c r="C958" s="135"/>
      <c r="D958" s="135"/>
      <c r="E958" s="135"/>
      <c r="F958" s="165"/>
      <c r="G958" s="135"/>
      <c r="H958" s="165"/>
      <c r="I958" s="165"/>
      <c r="J958" s="135"/>
      <c r="K958" s="165"/>
      <c r="L958" s="16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5.75" customHeight="1">
      <c r="A959" s="135"/>
      <c r="B959" s="135"/>
      <c r="C959" s="135"/>
      <c r="D959" s="135"/>
      <c r="E959" s="135"/>
      <c r="F959" s="165"/>
      <c r="G959" s="135"/>
      <c r="H959" s="165"/>
      <c r="I959" s="165"/>
      <c r="J959" s="135"/>
      <c r="K959" s="165"/>
      <c r="L959" s="16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5.75" customHeight="1">
      <c r="A960" s="135"/>
      <c r="B960" s="135"/>
      <c r="C960" s="135"/>
      <c r="D960" s="135"/>
      <c r="E960" s="135"/>
      <c r="F960" s="165"/>
      <c r="G960" s="135"/>
      <c r="H960" s="165"/>
      <c r="I960" s="165"/>
      <c r="J960" s="135"/>
      <c r="K960" s="165"/>
      <c r="L960" s="16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5.75" customHeight="1">
      <c r="A961" s="135"/>
      <c r="B961" s="135"/>
      <c r="C961" s="135"/>
      <c r="D961" s="135"/>
      <c r="E961" s="135"/>
      <c r="F961" s="165"/>
      <c r="G961" s="135"/>
      <c r="H961" s="165"/>
      <c r="I961" s="165"/>
      <c r="J961" s="135"/>
      <c r="K961" s="165"/>
      <c r="L961" s="16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5.75" customHeight="1">
      <c r="A962" s="135"/>
      <c r="B962" s="135"/>
      <c r="C962" s="135"/>
      <c r="D962" s="135"/>
      <c r="E962" s="135"/>
      <c r="F962" s="165"/>
      <c r="G962" s="135"/>
      <c r="H962" s="165"/>
      <c r="I962" s="165"/>
      <c r="J962" s="135"/>
      <c r="K962" s="165"/>
      <c r="L962" s="16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5.75" customHeight="1">
      <c r="A963" s="135"/>
      <c r="B963" s="135"/>
      <c r="C963" s="135"/>
      <c r="D963" s="135"/>
      <c r="E963" s="135"/>
      <c r="F963" s="165"/>
      <c r="G963" s="135"/>
      <c r="H963" s="165"/>
      <c r="I963" s="165"/>
      <c r="J963" s="135"/>
      <c r="K963" s="165"/>
      <c r="L963" s="16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5.75" customHeight="1">
      <c r="A964" s="135"/>
      <c r="B964" s="135"/>
      <c r="C964" s="135"/>
      <c r="D964" s="135"/>
      <c r="E964" s="135"/>
      <c r="F964" s="165"/>
      <c r="G964" s="135"/>
      <c r="H964" s="165"/>
      <c r="I964" s="165"/>
      <c r="J964" s="135"/>
      <c r="K964" s="165"/>
      <c r="L964" s="16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5.75" customHeight="1">
      <c r="A965" s="135"/>
      <c r="B965" s="135"/>
      <c r="C965" s="135"/>
      <c r="D965" s="135"/>
      <c r="E965" s="135"/>
      <c r="F965" s="165"/>
      <c r="G965" s="135"/>
      <c r="H965" s="165"/>
      <c r="I965" s="165"/>
      <c r="J965" s="135"/>
      <c r="K965" s="165"/>
      <c r="L965" s="16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5.75" customHeight="1">
      <c r="A966" s="135"/>
      <c r="B966" s="135"/>
      <c r="C966" s="135"/>
      <c r="D966" s="135"/>
      <c r="E966" s="135"/>
      <c r="F966" s="165"/>
      <c r="G966" s="135"/>
      <c r="H966" s="165"/>
      <c r="I966" s="165"/>
      <c r="J966" s="135"/>
      <c r="K966" s="165"/>
      <c r="L966" s="16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5.75" customHeight="1">
      <c r="A967" s="135"/>
      <c r="B967" s="135"/>
      <c r="C967" s="135"/>
      <c r="D967" s="135"/>
      <c r="E967" s="135"/>
      <c r="F967" s="165"/>
      <c r="G967" s="135"/>
      <c r="H967" s="165"/>
      <c r="I967" s="165"/>
      <c r="J967" s="135"/>
      <c r="K967" s="165"/>
      <c r="L967" s="16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5.75" customHeight="1">
      <c r="A968" s="135"/>
      <c r="B968" s="135"/>
      <c r="C968" s="135"/>
      <c r="D968" s="135"/>
      <c r="E968" s="135"/>
      <c r="F968" s="165"/>
      <c r="G968" s="135"/>
      <c r="H968" s="165"/>
      <c r="I968" s="165"/>
      <c r="J968" s="135"/>
      <c r="K968" s="165"/>
      <c r="L968" s="16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5.75" customHeight="1">
      <c r="A969" s="135"/>
      <c r="B969" s="135"/>
      <c r="C969" s="135"/>
      <c r="D969" s="135"/>
      <c r="E969" s="135"/>
      <c r="F969" s="165"/>
      <c r="G969" s="135"/>
      <c r="H969" s="165"/>
      <c r="I969" s="165"/>
      <c r="J969" s="135"/>
      <c r="K969" s="165"/>
      <c r="L969" s="16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5.75" customHeight="1">
      <c r="A970" s="135"/>
      <c r="B970" s="135"/>
      <c r="C970" s="135"/>
      <c r="D970" s="135"/>
      <c r="E970" s="135"/>
      <c r="F970" s="165"/>
      <c r="G970" s="135"/>
      <c r="H970" s="165"/>
      <c r="I970" s="165"/>
      <c r="J970" s="135"/>
      <c r="K970" s="165"/>
      <c r="L970" s="16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5.75" customHeight="1">
      <c r="A971" s="135"/>
      <c r="B971" s="135"/>
      <c r="C971" s="135"/>
      <c r="D971" s="135"/>
      <c r="E971" s="135"/>
      <c r="F971" s="165"/>
      <c r="G971" s="135"/>
      <c r="H971" s="165"/>
      <c r="I971" s="165"/>
      <c r="J971" s="135"/>
      <c r="K971" s="165"/>
      <c r="L971" s="16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5.75" customHeight="1">
      <c r="A972" s="135"/>
      <c r="B972" s="135"/>
      <c r="C972" s="135"/>
      <c r="D972" s="135"/>
      <c r="E972" s="135"/>
      <c r="F972" s="165"/>
      <c r="G972" s="135"/>
      <c r="H972" s="165"/>
      <c r="I972" s="165"/>
      <c r="J972" s="135"/>
      <c r="K972" s="165"/>
      <c r="L972" s="16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5.75" customHeight="1">
      <c r="A973" s="135"/>
      <c r="B973" s="135"/>
      <c r="C973" s="135"/>
      <c r="D973" s="135"/>
      <c r="E973" s="135"/>
      <c r="F973" s="165"/>
      <c r="G973" s="135"/>
      <c r="H973" s="165"/>
      <c r="I973" s="165"/>
      <c r="J973" s="135"/>
      <c r="K973" s="165"/>
      <c r="L973" s="16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5.75" customHeight="1">
      <c r="A974" s="135"/>
      <c r="B974" s="135"/>
      <c r="C974" s="135"/>
      <c r="D974" s="135"/>
      <c r="E974" s="135"/>
      <c r="F974" s="165"/>
      <c r="G974" s="135"/>
      <c r="H974" s="165"/>
      <c r="I974" s="165"/>
      <c r="J974" s="135"/>
      <c r="K974" s="165"/>
      <c r="L974" s="16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5.75" customHeight="1">
      <c r="A975" s="135"/>
      <c r="B975" s="135"/>
      <c r="C975" s="135"/>
      <c r="D975" s="135"/>
      <c r="E975" s="135"/>
      <c r="F975" s="165"/>
      <c r="G975" s="135"/>
      <c r="H975" s="165"/>
      <c r="I975" s="165"/>
      <c r="J975" s="135"/>
      <c r="K975" s="165"/>
      <c r="L975" s="16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5.75" customHeight="1">
      <c r="A976" s="135"/>
      <c r="B976" s="135"/>
      <c r="C976" s="135"/>
      <c r="D976" s="135"/>
      <c r="E976" s="135"/>
      <c r="F976" s="165"/>
      <c r="G976" s="135"/>
      <c r="H976" s="165"/>
      <c r="I976" s="165"/>
      <c r="J976" s="135"/>
      <c r="K976" s="165"/>
      <c r="L976" s="16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5.75" customHeight="1">
      <c r="A977" s="135"/>
      <c r="B977" s="135"/>
      <c r="C977" s="135"/>
      <c r="D977" s="135"/>
      <c r="E977" s="135"/>
      <c r="F977" s="165"/>
      <c r="G977" s="135"/>
      <c r="H977" s="165"/>
      <c r="I977" s="165"/>
      <c r="J977" s="135"/>
      <c r="K977" s="165"/>
      <c r="L977" s="16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5.75" customHeight="1">
      <c r="A978" s="135"/>
      <c r="B978" s="135"/>
      <c r="C978" s="135"/>
      <c r="D978" s="135"/>
      <c r="E978" s="135"/>
      <c r="F978" s="165"/>
      <c r="G978" s="135"/>
      <c r="H978" s="165"/>
      <c r="I978" s="165"/>
      <c r="J978" s="135"/>
      <c r="K978" s="165"/>
      <c r="L978" s="16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5.75" customHeight="1">
      <c r="A979" s="135"/>
      <c r="B979" s="135"/>
      <c r="C979" s="135"/>
      <c r="D979" s="135"/>
      <c r="E979" s="135"/>
      <c r="F979" s="165"/>
      <c r="G979" s="135"/>
      <c r="H979" s="165"/>
      <c r="I979" s="165"/>
      <c r="J979" s="135"/>
      <c r="K979" s="165"/>
      <c r="L979" s="16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5.75" customHeight="1">
      <c r="A980" s="135"/>
      <c r="B980" s="135"/>
      <c r="C980" s="135"/>
      <c r="D980" s="135"/>
      <c r="E980" s="135"/>
      <c r="F980" s="165"/>
      <c r="G980" s="135"/>
      <c r="H980" s="165"/>
      <c r="I980" s="165"/>
      <c r="J980" s="135"/>
      <c r="K980" s="165"/>
      <c r="L980" s="16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5.75" customHeight="1">
      <c r="A981" s="135"/>
      <c r="B981" s="135"/>
      <c r="C981" s="135"/>
      <c r="D981" s="135"/>
      <c r="E981" s="135"/>
      <c r="F981" s="165"/>
      <c r="G981" s="135"/>
      <c r="H981" s="165"/>
      <c r="I981" s="165"/>
      <c r="J981" s="135"/>
      <c r="K981" s="165"/>
      <c r="L981" s="16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5.75" customHeight="1">
      <c r="A982" s="135"/>
      <c r="B982" s="135"/>
      <c r="C982" s="135"/>
      <c r="D982" s="135"/>
      <c r="E982" s="135"/>
      <c r="F982" s="165"/>
      <c r="G982" s="135"/>
      <c r="H982" s="165"/>
      <c r="I982" s="165"/>
      <c r="J982" s="135"/>
      <c r="K982" s="165"/>
      <c r="L982" s="16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5.75" customHeight="1">
      <c r="A983" s="135"/>
      <c r="B983" s="135"/>
      <c r="C983" s="135"/>
      <c r="D983" s="135"/>
      <c r="E983" s="135"/>
      <c r="F983" s="165"/>
      <c r="G983" s="135"/>
      <c r="H983" s="165"/>
      <c r="I983" s="165"/>
      <c r="J983" s="135"/>
      <c r="K983" s="165"/>
      <c r="L983" s="16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5.75" customHeight="1">
      <c r="A984" s="135"/>
      <c r="B984" s="135"/>
      <c r="C984" s="135"/>
      <c r="D984" s="135"/>
      <c r="E984" s="135"/>
      <c r="F984" s="165"/>
      <c r="G984" s="135"/>
      <c r="H984" s="165"/>
      <c r="I984" s="165"/>
      <c r="J984" s="135"/>
      <c r="K984" s="165"/>
      <c r="L984" s="16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5.75" customHeight="1">
      <c r="A985" s="135"/>
      <c r="B985" s="135"/>
      <c r="C985" s="135"/>
      <c r="D985" s="135"/>
      <c r="E985" s="135"/>
      <c r="F985" s="165"/>
      <c r="G985" s="135"/>
      <c r="H985" s="165"/>
      <c r="I985" s="165"/>
      <c r="J985" s="135"/>
      <c r="K985" s="165"/>
      <c r="L985" s="16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5.75" customHeight="1">
      <c r="A986" s="135"/>
      <c r="B986" s="135"/>
      <c r="C986" s="135"/>
      <c r="D986" s="135"/>
      <c r="E986" s="135"/>
      <c r="F986" s="165"/>
      <c r="G986" s="135"/>
      <c r="H986" s="165"/>
      <c r="I986" s="165"/>
      <c r="J986" s="135"/>
      <c r="K986" s="165"/>
      <c r="L986" s="16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5.75" customHeight="1">
      <c r="A987" s="135"/>
      <c r="B987" s="135"/>
      <c r="C987" s="135"/>
      <c r="D987" s="135"/>
      <c r="E987" s="135"/>
      <c r="F987" s="165"/>
      <c r="G987" s="135"/>
      <c r="H987" s="165"/>
      <c r="I987" s="165"/>
      <c r="J987" s="135"/>
      <c r="K987" s="165"/>
      <c r="L987" s="16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5.75" customHeight="1">
      <c r="A988" s="135"/>
      <c r="B988" s="135"/>
      <c r="C988" s="135"/>
      <c r="D988" s="135"/>
      <c r="E988" s="135"/>
      <c r="F988" s="165"/>
      <c r="G988" s="135"/>
      <c r="H988" s="165"/>
      <c r="I988" s="165"/>
      <c r="J988" s="135"/>
      <c r="K988" s="165"/>
      <c r="L988" s="16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5.75" customHeight="1">
      <c r="A989" s="135"/>
      <c r="B989" s="135"/>
      <c r="C989" s="135"/>
      <c r="D989" s="135"/>
      <c r="E989" s="135"/>
      <c r="F989" s="165"/>
      <c r="G989" s="135"/>
      <c r="H989" s="165"/>
      <c r="I989" s="165"/>
      <c r="J989" s="135"/>
      <c r="K989" s="165"/>
      <c r="L989" s="16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5.75" customHeight="1">
      <c r="A990" s="135"/>
      <c r="B990" s="135"/>
      <c r="C990" s="135"/>
      <c r="D990" s="135"/>
      <c r="E990" s="135"/>
      <c r="F990" s="165"/>
      <c r="G990" s="135"/>
      <c r="H990" s="165"/>
      <c r="I990" s="165"/>
      <c r="J990" s="135"/>
      <c r="K990" s="165"/>
      <c r="L990" s="16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5.75" customHeight="1">
      <c r="A991" s="135"/>
      <c r="B991" s="135"/>
      <c r="C991" s="135"/>
      <c r="D991" s="135"/>
      <c r="E991" s="135"/>
      <c r="F991" s="165"/>
      <c r="G991" s="135"/>
      <c r="H991" s="165"/>
      <c r="I991" s="165"/>
      <c r="J991" s="135"/>
      <c r="K991" s="165"/>
      <c r="L991" s="16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5.75" customHeight="1">
      <c r="A992" s="135"/>
      <c r="B992" s="135"/>
      <c r="C992" s="135"/>
      <c r="D992" s="135"/>
      <c r="E992" s="135"/>
      <c r="F992" s="165"/>
      <c r="G992" s="135"/>
      <c r="H992" s="165"/>
      <c r="I992" s="165"/>
      <c r="J992" s="135"/>
      <c r="K992" s="165"/>
      <c r="L992" s="16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5.75" customHeight="1">
      <c r="A993" s="135"/>
      <c r="B993" s="135"/>
      <c r="C993" s="135"/>
      <c r="D993" s="135"/>
      <c r="E993" s="135"/>
      <c r="F993" s="165"/>
      <c r="G993" s="135"/>
      <c r="H993" s="165"/>
      <c r="I993" s="165"/>
      <c r="J993" s="135"/>
      <c r="K993" s="165"/>
      <c r="L993" s="16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5.75" customHeight="1">
      <c r="A994" s="135"/>
      <c r="B994" s="135"/>
      <c r="C994" s="135"/>
      <c r="D994" s="135"/>
      <c r="E994" s="135"/>
      <c r="F994" s="165"/>
      <c r="G994" s="135"/>
      <c r="H994" s="165"/>
      <c r="I994" s="165"/>
      <c r="J994" s="135"/>
      <c r="K994" s="165"/>
      <c r="L994" s="16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5.75" customHeight="1">
      <c r="A995" s="135"/>
      <c r="B995" s="135"/>
      <c r="C995" s="135"/>
      <c r="D995" s="135"/>
      <c r="E995" s="135"/>
      <c r="F995" s="165"/>
      <c r="G995" s="135"/>
      <c r="H995" s="165"/>
      <c r="I995" s="165"/>
      <c r="J995" s="135"/>
      <c r="K995" s="165"/>
      <c r="L995" s="16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5.75" customHeight="1">
      <c r="A996" s="135"/>
      <c r="B996" s="135"/>
      <c r="C996" s="135"/>
      <c r="D996" s="135"/>
      <c r="E996" s="135"/>
      <c r="F996" s="165"/>
      <c r="G996" s="135"/>
      <c r="H996" s="165"/>
      <c r="I996" s="165"/>
      <c r="J996" s="135"/>
      <c r="K996" s="165"/>
      <c r="L996" s="16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5.75" customHeight="1">
      <c r="A997" s="135"/>
      <c r="B997" s="135"/>
      <c r="C997" s="135"/>
      <c r="D997" s="135"/>
      <c r="E997" s="135"/>
      <c r="F997" s="165"/>
      <c r="G997" s="135"/>
      <c r="H997" s="165"/>
      <c r="I997" s="165"/>
      <c r="J997" s="135"/>
      <c r="K997" s="165"/>
      <c r="L997" s="16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5.75" customHeight="1">
      <c r="A998" s="135"/>
      <c r="B998" s="135"/>
      <c r="C998" s="135"/>
      <c r="D998" s="135"/>
      <c r="E998" s="135"/>
      <c r="F998" s="165"/>
      <c r="G998" s="135"/>
      <c r="H998" s="165"/>
      <c r="I998" s="165"/>
      <c r="J998" s="135"/>
      <c r="K998" s="165"/>
      <c r="L998" s="16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5.75" customHeight="1">
      <c r="A999" s="135"/>
      <c r="B999" s="135"/>
      <c r="C999" s="135"/>
      <c r="D999" s="135"/>
      <c r="E999" s="135"/>
      <c r="F999" s="165"/>
      <c r="G999" s="135"/>
      <c r="H999" s="165"/>
      <c r="I999" s="165"/>
      <c r="J999" s="135"/>
      <c r="K999" s="165"/>
      <c r="L999" s="16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5.75" customHeight="1">
      <c r="A1000" s="135"/>
      <c r="B1000" s="135"/>
      <c r="C1000" s="135"/>
      <c r="D1000" s="135"/>
      <c r="E1000" s="135"/>
      <c r="F1000" s="165"/>
      <c r="G1000" s="135"/>
      <c r="H1000" s="165"/>
      <c r="I1000" s="165"/>
      <c r="J1000" s="135"/>
      <c r="K1000" s="165"/>
      <c r="L1000" s="16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mergeCells count="9">
    <mergeCell ref="B46:F47"/>
    <mergeCell ref="B48:F49"/>
    <mergeCell ref="B10:F10"/>
    <mergeCell ref="H10:S10"/>
    <mergeCell ref="B12:C12"/>
    <mergeCell ref="B24:F24"/>
    <mergeCell ref="C27:L27"/>
    <mergeCell ref="C41:C42"/>
    <mergeCell ref="B45:F45"/>
  </mergeCells>
  <conditionalFormatting sqref="F13:F23 F25 F30:F39">
    <cfRule type="expression" dxfId="2" priority="1" stopIfTrue="1">
      <formula>OR(F13=0,F13="")</formula>
    </cfRule>
  </conditionalFormatting>
  <conditionalFormatting sqref="F13:F23 F25 F30:F39">
    <cfRule type="expression" dxfId="0" priority="2">
      <formula>F13&lt;=-0.03</formula>
    </cfRule>
  </conditionalFormatting>
  <conditionalFormatting sqref="F13:F23 F25 F30:F39">
    <cfRule type="expression" dxfId="3" priority="3">
      <formula>F13&gt;=0.03</formula>
    </cfRule>
  </conditionalFormatting>
  <conditionalFormatting sqref="F40:F41 H23:I25 H40:I41 K23:L25 K40:L41">
    <cfRule type="expression" dxfId="0" priority="4">
      <formula>F23&lt;=-0.03</formula>
    </cfRule>
  </conditionalFormatting>
  <conditionalFormatting sqref="F40:F41 H23:I25 H40:I41 K23:L25 K40:L41">
    <cfRule type="expression" dxfId="3" priority="5">
      <formula>F23&gt;=0.03</formula>
    </cfRule>
  </conditionalFormatting>
  <hyperlinks>
    <hyperlink r:id="rId1" ref="L44"/>
  </hyperlinks>
  <printOptions horizontalCentered="1" verticalCentered="1"/>
  <pageMargins bottom="0.7480314960629921" footer="0.0" header="0.0" left="0.7086614173228347" right="0.7086614173228347" top="0.7480314960629921"/>
  <pageSetup paperSize="9"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 fitToPage="1"/>
  </sheetPr>
  <sheetViews>
    <sheetView showGridLines="0" workbookViewId="0"/>
  </sheetViews>
  <sheetFormatPr customHeight="1" defaultColWidth="12.63" defaultRowHeight="15.0"/>
  <cols>
    <col customWidth="1" min="1" max="2" width="3.13"/>
    <col customWidth="1" min="3" max="3" width="43.63"/>
    <col customWidth="1" min="4" max="5" width="16.13"/>
    <col customWidth="1" min="6" max="6" width="13.88"/>
    <col customWidth="1" min="7" max="7" width="0.63"/>
    <col customWidth="1" min="8" max="9" width="8.0"/>
    <col customWidth="1" min="10" max="10" width="13.5"/>
    <col customWidth="1" min="11" max="26" width="8.0"/>
  </cols>
  <sheetData>
    <row r="1">
      <c r="A1" s="127"/>
      <c r="B1" s="127"/>
      <c r="C1" s="127"/>
      <c r="D1" s="127"/>
      <c r="E1" s="127"/>
      <c r="F1" s="128"/>
      <c r="G1" s="127"/>
      <c r="H1" s="128"/>
      <c r="I1" s="128"/>
      <c r="J1" s="127"/>
      <c r="K1" s="128"/>
      <c r="L1" s="128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>
      <c r="A2" s="127"/>
      <c r="B2" s="127"/>
      <c r="C2" s="127"/>
      <c r="D2" s="127"/>
      <c r="E2" s="127"/>
      <c r="F2" s="128"/>
      <c r="G2" s="127"/>
      <c r="H2" s="128"/>
      <c r="I2" s="128"/>
      <c r="J2" s="127"/>
      <c r="K2" s="128"/>
      <c r="L2" s="128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>
      <c r="A3" s="127"/>
      <c r="B3" s="127"/>
      <c r="C3" s="127"/>
      <c r="D3" s="127"/>
      <c r="E3" s="127"/>
      <c r="F3" s="128"/>
      <c r="G3" s="127"/>
      <c r="H3" s="128"/>
      <c r="I3" s="128"/>
      <c r="J3" s="127"/>
      <c r="K3" s="128"/>
      <c r="L3" s="128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</row>
    <row r="4">
      <c r="A4" s="127"/>
      <c r="B4" s="127"/>
      <c r="C4" s="127"/>
      <c r="D4" s="127"/>
      <c r="E4" s="127"/>
      <c r="F4" s="128"/>
      <c r="G4" s="127"/>
      <c r="H4" s="128"/>
      <c r="I4" s="128"/>
      <c r="J4" s="127"/>
      <c r="K4" s="128"/>
      <c r="L4" s="128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</row>
    <row r="5">
      <c r="A5" s="127"/>
      <c r="B5" s="127"/>
      <c r="C5" s="127"/>
      <c r="D5" s="127"/>
      <c r="E5" s="127"/>
      <c r="F5" s="128"/>
      <c r="G5" s="127"/>
      <c r="H5" s="128"/>
      <c r="I5" s="128"/>
      <c r="J5" s="127"/>
      <c r="K5" s="128"/>
      <c r="L5" s="128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</row>
    <row r="6" ht="21.0" customHeight="1">
      <c r="A6" s="129"/>
      <c r="B6" s="129"/>
      <c r="C6" s="130" t="s">
        <v>35</v>
      </c>
      <c r="D6" s="131"/>
      <c r="E6" s="131"/>
      <c r="F6" s="132"/>
      <c r="G6" s="131"/>
      <c r="H6" s="132"/>
      <c r="I6" s="132"/>
      <c r="J6" s="131"/>
      <c r="K6" s="132"/>
      <c r="L6" s="132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ht="21.0" customHeight="1">
      <c r="A7" s="129"/>
      <c r="B7" s="129"/>
      <c r="C7" s="133" t="str">
        <f t="array" ref="C7">INDEX(GROUPS,CONTROLS!$I$1)</f>
        <v>Greater Lincolnshire &amp; Lincolnshire</v>
      </c>
      <c r="D7" s="134"/>
      <c r="E7" s="134"/>
      <c r="F7" s="132"/>
      <c r="G7" s="134"/>
      <c r="H7" s="132"/>
      <c r="I7" s="132"/>
      <c r="J7" s="134"/>
      <c r="K7" s="132"/>
      <c r="L7" s="132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ht="21.0" customHeight="1">
      <c r="A8" s="129"/>
      <c r="B8" s="129"/>
      <c r="C8" s="133" t="str">
        <f>"Comparing "&amp;MIN($D$12:$F$12)&amp;" and "&amp;MAX($D$12:$F$12)</f>
        <v>#NAME?</v>
      </c>
      <c r="D8" s="134"/>
      <c r="E8" s="134"/>
      <c r="F8" s="132"/>
      <c r="G8" s="134"/>
      <c r="H8" s="132"/>
      <c r="I8" s="132"/>
      <c r="J8" s="134"/>
      <c r="K8" s="132"/>
      <c r="L8" s="132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ht="21.0" customHeight="1">
      <c r="A9" s="135"/>
      <c r="B9" s="135"/>
      <c r="C9" s="136"/>
      <c r="D9" s="137"/>
      <c r="E9" s="137"/>
      <c r="F9" s="138"/>
      <c r="G9" s="137"/>
      <c r="H9" s="138"/>
      <c r="I9" s="138"/>
      <c r="J9" s="137"/>
      <c r="K9" s="138"/>
      <c r="L9" s="138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</row>
    <row r="10" ht="21.0" customHeight="1">
      <c r="A10" s="135"/>
      <c r="B10" s="196" t="str">
        <f>'COMPARATIVE HEADLINES'!$E$14&amp;" - "&amp;'COMPARATIVE HEADLINES'!$F$14</f>
        <v>Visitor Numbers - 000s</v>
      </c>
      <c r="C10" s="140"/>
      <c r="D10" s="140"/>
      <c r="E10" s="140"/>
      <c r="F10" s="141"/>
      <c r="G10" s="135"/>
      <c r="H10" s="196" t="str">
        <f>$C$7&amp;" - "&amp;$B$10</f>
        <v>Greater Lincolnshire &amp; Lincolnshire - Visitor Numbers - 000s</v>
      </c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1"/>
      <c r="T10" s="135"/>
      <c r="U10" s="135"/>
      <c r="V10" s="135"/>
      <c r="W10" s="135"/>
      <c r="X10" s="135"/>
      <c r="Y10" s="135"/>
      <c r="Z10" s="135"/>
    </row>
    <row r="11">
      <c r="A11" s="135"/>
      <c r="B11" s="135"/>
      <c r="C11" s="135"/>
      <c r="D11" s="135"/>
      <c r="E11" s="135"/>
      <c r="F11" s="16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ht="31.5" customHeight="1">
      <c r="A12" s="144"/>
      <c r="B12" s="145" t="s">
        <v>36</v>
      </c>
      <c r="C12" s="146"/>
      <c r="D12" s="147">
        <f>CONTROLS!$K$15</f>
        <v>2018</v>
      </c>
      <c r="E12" s="148" t="str">
        <f>CONTROLS!$K$16</f>
        <v>#NAME?</v>
      </c>
      <c r="F12" s="149" t="s">
        <v>37</v>
      </c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>
      <c r="A13" s="144"/>
      <c r="B13" s="150"/>
      <c r="C13" s="150" t="str">
        <f t="array" ref="C13:C22">AREAS</f>
        <v>Greater Lincolnshire</v>
      </c>
      <c r="D13" s="197">
        <f>SUMIFS('MONTHLY DATA'!$P:$P,'MONTHLY DATA'!$A:$A,COMPARISONYEAR,'MONTHLY DATA'!$B:$B,$C13,'MONTHLY DATA'!$C:$C,"VN - Total Visitor Numbers 000's")/'COMPARATIVE HEADLINES'!$B$2</f>
        <v>34919.79088</v>
      </c>
      <c r="E13" s="197">
        <f>SUMIFS('MONTHLY DATA'!$P:$P,'MONTHLY DATA'!$A:$A,FOCUSYEAR,'MONTHLY DATA'!$B:$B,$C13,'MONTHLY DATA'!$C:$C,"VN - Total Visitor Numbers 000's")/'COMPARATIVE HEADLINES'!$B$2</f>
        <v>0</v>
      </c>
      <c r="F13" s="152">
        <f t="shared" ref="F13:F22" si="1">IFERROR(E13/$D13-1,"")</f>
        <v>-1</v>
      </c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4">
      <c r="A14" s="144"/>
      <c r="B14" s="153"/>
      <c r="C14" s="154" t="s">
        <v>38</v>
      </c>
      <c r="D14" s="198">
        <f>SUMIFS('MONTHLY DATA'!$P:$P,'MONTHLY DATA'!$A:$A,COMPARISONYEAR,'MONTHLY DATA'!$B:$B,$C14,'MONTHLY DATA'!$C:$C,"VN - Total Visitor Numbers 000's")/'COMPARATIVE HEADLINES'!$B$2</f>
        <v>20953.59337</v>
      </c>
      <c r="E14" s="198">
        <f>SUMIFS('MONTHLY DATA'!$P:$P,'MONTHLY DATA'!$A:$A,FOCUSYEAR,'MONTHLY DATA'!$B:$B,$C14,'MONTHLY DATA'!$C:$C,"VN - Total Visitor Numbers 000's")/'COMPARATIVE HEADLINES'!$B$2</f>
        <v>0</v>
      </c>
      <c r="F14" s="156">
        <f t="shared" si="1"/>
        <v>-1</v>
      </c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>
      <c r="A15" s="144"/>
      <c r="B15" s="153">
        <v>1.0</v>
      </c>
      <c r="C15" s="157" t="s">
        <v>39</v>
      </c>
      <c r="D15" s="199">
        <f>SUMIFS('MONTHLY DATA'!$P:$P,'MONTHLY DATA'!$A:$A,COMPARISONYEAR,'MONTHLY DATA'!$B:$B,$C15,'MONTHLY DATA'!$C:$C,"VN - Total Visitor Numbers 000's")/'COMPARATIVE HEADLINES'!$B$2</f>
        <v>1461.879744</v>
      </c>
      <c r="E15" s="200">
        <f>SUMIFS('MONTHLY DATA'!$P:$P,'MONTHLY DATA'!$A:$A,FOCUSYEAR,'MONTHLY DATA'!$B:$B,$C15,'MONTHLY DATA'!$C:$C,"VN - Total Visitor Numbers 000's")/'COMPARATIVE HEADLINES'!$B$2</f>
        <v>0</v>
      </c>
      <c r="F15" s="156">
        <f t="shared" si="1"/>
        <v>-1</v>
      </c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</row>
    <row r="16">
      <c r="A16" s="144"/>
      <c r="B16" s="153">
        <v>2.0</v>
      </c>
      <c r="C16" s="157" t="s">
        <v>40</v>
      </c>
      <c r="D16" s="199">
        <f>SUMIFS('MONTHLY DATA'!$P:$P,'MONTHLY DATA'!$A:$A,COMPARISONYEAR,'MONTHLY DATA'!$B:$B,$C16,'MONTHLY DATA'!$C:$C,"VN - Total Visitor Numbers 000's")/'COMPARATIVE HEADLINES'!$B$2</f>
        <v>4773.853153</v>
      </c>
      <c r="E16" s="200">
        <f>SUMIFS('MONTHLY DATA'!$P:$P,'MONTHLY DATA'!$A:$A,FOCUSYEAR,'MONTHLY DATA'!$B:$B,$C16,'MONTHLY DATA'!$C:$C,"VN - Total Visitor Numbers 000's")/'COMPARATIVE HEADLINES'!$B$2</f>
        <v>0</v>
      </c>
      <c r="F16" s="156">
        <f t="shared" si="1"/>
        <v>-1</v>
      </c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>
      <c r="A17" s="144"/>
      <c r="B17" s="153">
        <v>3.0</v>
      </c>
      <c r="C17" s="157" t="s">
        <v>41</v>
      </c>
      <c r="D17" s="199">
        <f>SUMIFS('MONTHLY DATA'!$P:$P,'MONTHLY DATA'!$A:$A,COMPARISONYEAR,'MONTHLY DATA'!$B:$B,$C17,'MONTHLY DATA'!$C:$C,"VN - Total Visitor Numbers 000's")/'COMPARATIVE HEADLINES'!$B$2</f>
        <v>4262.09674</v>
      </c>
      <c r="E17" s="200">
        <f>SUMIFS('MONTHLY DATA'!$P:$P,'MONTHLY DATA'!$A:$A,FOCUSYEAR,'MONTHLY DATA'!$B:$B,$C17,'MONTHLY DATA'!$C:$C,"VN - Total Visitor Numbers 000's")/'COMPARATIVE HEADLINES'!$B$2</f>
        <v>0</v>
      </c>
      <c r="F17" s="156">
        <f t="shared" si="1"/>
        <v>-1</v>
      </c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>
      <c r="A18" s="144"/>
      <c r="B18" s="153">
        <v>4.0</v>
      </c>
      <c r="C18" s="157" t="s">
        <v>42</v>
      </c>
      <c r="D18" s="199">
        <f>SUMIFS('MONTHLY DATA'!$P:$P,'MONTHLY DATA'!$A:$A,COMPARISONYEAR,'MONTHLY DATA'!$B:$B,$C18,'MONTHLY DATA'!$C:$C,"VN - Total Visitor Numbers 000's")/'COMPARATIVE HEADLINES'!$B$2</f>
        <v>10340.36032</v>
      </c>
      <c r="E18" s="200">
        <f>SUMIFS('MONTHLY DATA'!$P:$P,'MONTHLY DATA'!$A:$A,FOCUSYEAR,'MONTHLY DATA'!$B:$B,$C18,'MONTHLY DATA'!$C:$C,"VN - Total Visitor Numbers 000's")/'COMPARATIVE HEADLINES'!$B$2</f>
        <v>0</v>
      </c>
      <c r="F18" s="156">
        <f t="shared" si="1"/>
        <v>-1</v>
      </c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>
      <c r="A19" s="144"/>
      <c r="B19" s="153">
        <v>5.0</v>
      </c>
      <c r="C19" s="157" t="s">
        <v>43</v>
      </c>
      <c r="D19" s="199">
        <f>SUMIFS('MONTHLY DATA'!$P:$P,'MONTHLY DATA'!$A:$A,COMPARISONYEAR,'MONTHLY DATA'!$B:$B,$C19,'MONTHLY DATA'!$C:$C,"VN - Total Visitor Numbers 000's")/'COMPARATIVE HEADLINES'!$B$2</f>
        <v>2759.381413</v>
      </c>
      <c r="E19" s="200">
        <f>SUMIFS('MONTHLY DATA'!$P:$P,'MONTHLY DATA'!$A:$A,FOCUSYEAR,'MONTHLY DATA'!$B:$B,$C19,'MONTHLY DATA'!$C:$C,"VN - Total Visitor Numbers 000's")/'COMPARATIVE HEADLINES'!$B$2</f>
        <v>0</v>
      </c>
      <c r="F19" s="156">
        <f t="shared" si="1"/>
        <v>-1</v>
      </c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>
      <c r="A20" s="144"/>
      <c r="B20" s="153">
        <v>6.0</v>
      </c>
      <c r="C20" s="157" t="s">
        <v>44</v>
      </c>
      <c r="D20" s="199">
        <f>SUMIFS('MONTHLY DATA'!$P:$P,'MONTHLY DATA'!$A:$A,COMPARISONYEAR,'MONTHLY DATA'!$B:$B,$C20,'MONTHLY DATA'!$C:$C,"VN - Total Visitor Numbers 000's")/'COMPARATIVE HEADLINES'!$B$2</f>
        <v>3625.837196</v>
      </c>
      <c r="E20" s="200">
        <f>SUMIFS('MONTHLY DATA'!$P:$P,'MONTHLY DATA'!$A:$A,FOCUSYEAR,'MONTHLY DATA'!$B:$B,$C20,'MONTHLY DATA'!$C:$C,"VN - Total Visitor Numbers 000's")/'COMPARATIVE HEADLINES'!$B$2</f>
        <v>0</v>
      </c>
      <c r="F20" s="156">
        <f t="shared" si="1"/>
        <v>-1</v>
      </c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ht="15.75" customHeight="1">
      <c r="A21" s="144"/>
      <c r="B21" s="153">
        <v>7.0</v>
      </c>
      <c r="C21" s="157" t="s">
        <v>45</v>
      </c>
      <c r="D21" s="199">
        <f>SUMIFS('MONTHLY DATA'!$P:$P,'MONTHLY DATA'!$A:$A,COMPARISONYEAR,'MONTHLY DATA'!$B:$B,$C21,'MONTHLY DATA'!$C:$C,"VN - Total Visitor Numbers 000's")/'COMPARATIVE HEADLINES'!$B$2</f>
        <v>3380.204075</v>
      </c>
      <c r="E21" s="200">
        <f>SUMIFS('MONTHLY DATA'!$P:$P,'MONTHLY DATA'!$A:$A,FOCUSYEAR,'MONTHLY DATA'!$B:$B,$C21,'MONTHLY DATA'!$C:$C,"VN - Total Visitor Numbers 000's")/'COMPARATIVE HEADLINES'!$B$2</f>
        <v>0</v>
      </c>
      <c r="F21" s="156">
        <f t="shared" si="1"/>
        <v>-1</v>
      </c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 ht="15.75" customHeight="1">
      <c r="A22" s="144"/>
      <c r="B22" s="153">
        <v>8.0</v>
      </c>
      <c r="C22" s="157" t="s">
        <v>46</v>
      </c>
      <c r="D22" s="199">
        <f>SUMIFS('MONTHLY DATA'!$P:$P,'MONTHLY DATA'!$A:$A,COMPARISONYEAR,'MONTHLY DATA'!$B:$B,$C22,'MONTHLY DATA'!$C:$C,"VN - Total Visitor Numbers 000's")/'COMPARATIVE HEADLINES'!$B$2</f>
        <v>2472.064136</v>
      </c>
      <c r="E22" s="200">
        <f>SUMIFS('MONTHLY DATA'!$P:$P,'MONTHLY DATA'!$A:$A,FOCUSYEAR,'MONTHLY DATA'!$B:$B,$C22,'MONTHLY DATA'!$C:$C,"VN - Total Visitor Numbers 000's")/'COMPARATIVE HEADLINES'!$B$2</f>
        <v>0</v>
      </c>
      <c r="F22" s="156">
        <f t="shared" si="1"/>
        <v>-1</v>
      </c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 ht="15.75" customHeight="1">
      <c r="A23" s="144"/>
      <c r="B23" s="144"/>
      <c r="C23" s="144"/>
      <c r="D23" s="201"/>
      <c r="E23" s="201"/>
      <c r="F23" s="161"/>
      <c r="G23" s="201"/>
      <c r="H23" s="161"/>
      <c r="I23" s="161"/>
      <c r="J23" s="201"/>
      <c r="K23" s="161"/>
      <c r="L23" s="161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ht="21.0" customHeight="1">
      <c r="A24" s="144"/>
      <c r="B24" s="196" t="str">
        <f>B10&amp;" - % of "&amp;$C$13&amp;" Total"</f>
        <v>Visitor Numbers - 000s - % of Greater Lincolnshire Total</v>
      </c>
      <c r="C24" s="140"/>
      <c r="D24" s="140"/>
      <c r="E24" s="140"/>
      <c r="F24" s="141"/>
      <c r="G24" s="201"/>
      <c r="H24" s="161"/>
      <c r="I24" s="161"/>
      <c r="J24" s="201"/>
      <c r="K24" s="161"/>
      <c r="L24" s="161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</row>
    <row r="25" ht="15.75" customHeight="1">
      <c r="A25" s="144"/>
      <c r="B25" s="144"/>
      <c r="C25" s="144"/>
      <c r="D25" s="201"/>
      <c r="E25" s="201"/>
      <c r="F25" s="161"/>
      <c r="G25" s="201"/>
      <c r="H25" s="161"/>
      <c r="I25" s="161"/>
      <c r="J25" s="201"/>
      <c r="K25" s="161"/>
      <c r="L25" s="161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ht="15.75" hidden="1" customHeight="1">
      <c r="A26" s="144"/>
      <c r="B26" s="144"/>
      <c r="C26" s="144"/>
      <c r="D26" s="162"/>
      <c r="E26" s="162"/>
      <c r="F26" s="163"/>
      <c r="G26" s="162"/>
      <c r="H26" s="163"/>
      <c r="I26" s="163"/>
      <c r="J26" s="162"/>
      <c r="K26" s="163"/>
      <c r="L26" s="163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ht="15.75" hidden="1" customHeight="1">
      <c r="A27" s="144"/>
      <c r="B27" s="144"/>
      <c r="C27" s="202" t="str">
        <f t="array" ref="C27">INDEX(CONTROLS!$F$2:$F$10,MATCH(LEFT(INDEX(CONTROLS!$A:$A,MATCH(2,CONTROLS!$B:$B,0)),2)&amp;"*",CONTROLS!$E$2:$E$10,0))&amp;" - Share by Area"</f>
        <v>Visitor Numbers - 000's - Share by Area</v>
      </c>
      <c r="D27" s="140"/>
      <c r="E27" s="140"/>
      <c r="F27" s="140"/>
      <c r="G27" s="140"/>
      <c r="H27" s="140"/>
      <c r="I27" s="140"/>
      <c r="J27" s="140"/>
      <c r="K27" s="140"/>
      <c r="L27" s="141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</row>
    <row r="28" ht="15.75" hidden="1" customHeight="1">
      <c r="A28" s="144"/>
      <c r="B28" s="144"/>
      <c r="C28" s="144"/>
      <c r="D28" s="144"/>
      <c r="E28" s="144"/>
      <c r="F28" s="165"/>
      <c r="G28" s="144"/>
      <c r="H28" s="165"/>
      <c r="I28" s="165"/>
      <c r="J28" s="144"/>
      <c r="K28" s="165"/>
      <c r="L28" s="165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</row>
    <row r="29" ht="15.75" hidden="1" customHeight="1">
      <c r="A29" s="144"/>
      <c r="B29" s="144"/>
      <c r="C29" s="166" t="str">
        <f>'Economic Impact'!B$12</f>
        <v>AREA</v>
      </c>
      <c r="D29" s="167">
        <f>'Economic Impact'!D$12</f>
        <v>2018</v>
      </c>
      <c r="E29" s="168" t="str">
        <f>'Economic Impact'!E$12</f>
        <v>#NAME?</v>
      </c>
      <c r="F29" s="169" t="str">
        <f>'Economic Impact'!F$12</f>
        <v>CHANGE</v>
      </c>
      <c r="G29" s="170" t="str">
        <f>'Economic Impact'!#REF!</f>
        <v>#ERROR!</v>
      </c>
      <c r="H29" s="171" t="str">
        <f>'Economic Impact'!#REF!</f>
        <v>#ERROR!</v>
      </c>
      <c r="I29" s="172" t="str">
        <f>'Economic Impact'!#REF!</f>
        <v>#ERROR!</v>
      </c>
      <c r="J29" s="170" t="str">
        <f>'Economic Impact'!#REF!</f>
        <v>#ERROR!</v>
      </c>
      <c r="K29" s="171" t="str">
        <f>'Economic Impact'!#REF!</f>
        <v>#ERROR!</v>
      </c>
      <c r="L29" s="171" t="str">
        <f>'Economic Impact'!#REF!</f>
        <v>#ERROR!</v>
      </c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ht="15.75" customHeight="1">
      <c r="A30" s="144"/>
      <c r="B30" s="150"/>
      <c r="C30" s="150" t="str">
        <f t="array" ref="C30:C39">AREAS</f>
        <v>Greater Lincolnshire</v>
      </c>
      <c r="D30" s="173">
        <f t="shared" ref="D30:E30" si="2">IF(D13&lt;&gt;0,D13/D$13,"")</f>
        <v>1</v>
      </c>
      <c r="E30" s="173" t="str">
        <f t="shared" si="2"/>
        <v/>
      </c>
      <c r="F30" s="174">
        <f t="shared" ref="F30:F39" si="4">IFERROR(E30/$D30-1,"")</f>
        <v>-1</v>
      </c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</row>
    <row r="31" ht="15.75" customHeight="1">
      <c r="A31" s="144"/>
      <c r="B31" s="153"/>
      <c r="C31" s="154" t="s">
        <v>38</v>
      </c>
      <c r="D31" s="175">
        <f t="shared" ref="D31:E31" si="3">IF(D14&lt;&gt;0,D14/D$13,"")</f>
        <v>0.6000492226</v>
      </c>
      <c r="E31" s="175" t="str">
        <f t="shared" si="3"/>
        <v/>
      </c>
      <c r="F31" s="176">
        <f t="shared" si="4"/>
        <v>-1</v>
      </c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</row>
    <row r="32" ht="15.75" customHeight="1">
      <c r="A32" s="144"/>
      <c r="B32" s="153">
        <v>1.0</v>
      </c>
      <c r="C32" s="157" t="s">
        <v>39</v>
      </c>
      <c r="D32" s="177">
        <f t="shared" ref="D32:E32" si="5">IF(D15&lt;&gt;0,D15/D$13,"")</f>
        <v>0.04186393181</v>
      </c>
      <c r="E32" s="178" t="str">
        <f t="shared" si="5"/>
        <v/>
      </c>
      <c r="F32" s="176">
        <f t="shared" si="4"/>
        <v>-1</v>
      </c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ht="15.75" customHeight="1">
      <c r="A33" s="144"/>
      <c r="B33" s="153">
        <v>2.0</v>
      </c>
      <c r="C33" s="157" t="s">
        <v>40</v>
      </c>
      <c r="D33" s="177">
        <f t="shared" ref="D33:E33" si="6">IF(D16&lt;&gt;0,D16/D$13,"")</f>
        <v>0.1367090991</v>
      </c>
      <c r="E33" s="178" t="str">
        <f t="shared" si="6"/>
        <v/>
      </c>
      <c r="F33" s="176">
        <f t="shared" si="4"/>
        <v>-1</v>
      </c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</row>
    <row r="34" ht="15.75" customHeight="1">
      <c r="A34" s="144"/>
      <c r="B34" s="153">
        <v>3.0</v>
      </c>
      <c r="C34" s="157" t="s">
        <v>41</v>
      </c>
      <c r="D34" s="177">
        <f t="shared" ref="D34:E34" si="7">IF(D17&lt;&gt;0,D17/D$13,"")</f>
        <v>0.1220539022</v>
      </c>
      <c r="E34" s="178" t="str">
        <f t="shared" si="7"/>
        <v/>
      </c>
      <c r="F34" s="176">
        <f t="shared" si="4"/>
        <v>-1</v>
      </c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</row>
    <row r="35" ht="15.75" customHeight="1">
      <c r="A35" s="144"/>
      <c r="B35" s="153">
        <v>4.0</v>
      </c>
      <c r="C35" s="157" t="s">
        <v>42</v>
      </c>
      <c r="D35" s="177">
        <f t="shared" ref="D35:E35" si="8">IF(D18&lt;&gt;0,D18/D$13,"")</f>
        <v>0.2961174753</v>
      </c>
      <c r="E35" s="178" t="str">
        <f t="shared" si="8"/>
        <v/>
      </c>
      <c r="F35" s="176">
        <f t="shared" si="4"/>
        <v>-1</v>
      </c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</row>
    <row r="36" ht="15.75" customHeight="1">
      <c r="A36" s="144"/>
      <c r="B36" s="153">
        <v>5.0</v>
      </c>
      <c r="C36" s="157" t="s">
        <v>43</v>
      </c>
      <c r="D36" s="177">
        <f t="shared" ref="D36:E36" si="9">IF(D19&lt;&gt;0,D19/D$13,"")</f>
        <v>0.07902055949</v>
      </c>
      <c r="E36" s="178" t="str">
        <f t="shared" si="9"/>
        <v/>
      </c>
      <c r="F36" s="176">
        <f t="shared" si="4"/>
        <v>-1</v>
      </c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</row>
    <row r="37" ht="15.75" customHeight="1">
      <c r="A37" s="144"/>
      <c r="B37" s="153">
        <v>6.0</v>
      </c>
      <c r="C37" s="157" t="s">
        <v>44</v>
      </c>
      <c r="D37" s="177">
        <f t="shared" ref="D37:E37" si="10">IF(D20&lt;&gt;0,D20/D$13,"")</f>
        <v>0.1038333021</v>
      </c>
      <c r="E37" s="178" t="str">
        <f t="shared" si="10"/>
        <v/>
      </c>
      <c r="F37" s="176">
        <f t="shared" si="4"/>
        <v>-1</v>
      </c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</row>
    <row r="38" ht="15.75" customHeight="1">
      <c r="A38" s="144"/>
      <c r="B38" s="153">
        <v>7.0</v>
      </c>
      <c r="C38" s="157" t="s">
        <v>45</v>
      </c>
      <c r="D38" s="177">
        <f t="shared" ref="D38:E38" si="11">IF(D21&lt;&gt;0,D21/D$13,"")</f>
        <v>0.09679909269</v>
      </c>
      <c r="E38" s="178" t="str">
        <f t="shared" si="11"/>
        <v/>
      </c>
      <c r="F38" s="176">
        <f t="shared" si="4"/>
        <v>-1</v>
      </c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 ht="15.75" customHeight="1">
      <c r="A39" s="144"/>
      <c r="B39" s="153">
        <v>8.0</v>
      </c>
      <c r="C39" s="157" t="s">
        <v>46</v>
      </c>
      <c r="D39" s="177">
        <f t="shared" ref="D39:E39" si="12">IF(D22&lt;&gt;0,D22/D$13,"")</f>
        <v>0.0707926386</v>
      </c>
      <c r="E39" s="178" t="str">
        <f t="shared" si="12"/>
        <v/>
      </c>
      <c r="F39" s="176">
        <f t="shared" si="4"/>
        <v>-1</v>
      </c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</row>
    <row r="40" ht="15.75" customHeight="1">
      <c r="A40" s="144"/>
      <c r="B40" s="144"/>
      <c r="C40" s="144"/>
      <c r="D40" s="179"/>
      <c r="E40" s="179"/>
      <c r="F40" s="161"/>
      <c r="G40" s="179"/>
      <c r="H40" s="161"/>
      <c r="I40" s="161"/>
      <c r="J40" s="179"/>
      <c r="K40" s="161"/>
      <c r="L40" s="161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ht="15.75" customHeight="1">
      <c r="A41" s="144"/>
      <c r="B41" s="144"/>
      <c r="C41" s="180"/>
      <c r="D41" s="181" t="s">
        <v>47</v>
      </c>
      <c r="E41" s="179"/>
      <c r="F41" s="182">
        <v>0.03</v>
      </c>
      <c r="G41" s="144"/>
      <c r="H41" s="161"/>
      <c r="I41" s="161"/>
      <c r="J41" s="179"/>
      <c r="K41" s="161"/>
      <c r="L41" s="161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</row>
    <row r="42" ht="15.75" customHeight="1">
      <c r="A42" s="144"/>
      <c r="B42" s="144"/>
      <c r="D42" s="181" t="s">
        <v>48</v>
      </c>
      <c r="E42" s="144"/>
      <c r="F42" s="183">
        <v>-0.03</v>
      </c>
      <c r="G42" s="144"/>
      <c r="H42" s="165"/>
      <c r="I42" s="165"/>
      <c r="J42" s="144"/>
      <c r="K42" s="165"/>
      <c r="L42" s="165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</row>
    <row r="43" ht="15.75" customHeight="1">
      <c r="A43" s="144"/>
      <c r="B43" s="144"/>
      <c r="C43" s="144"/>
      <c r="D43" s="184"/>
      <c r="E43" s="144"/>
      <c r="F43" s="165"/>
      <c r="G43" s="144"/>
      <c r="H43" s="165"/>
      <c r="I43" s="165"/>
      <c r="J43" s="144"/>
      <c r="K43" s="165"/>
      <c r="L43" s="165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</row>
    <row r="44" ht="15.75" customHeight="1">
      <c r="A44" s="144"/>
      <c r="B44" s="144"/>
      <c r="C44" s="185"/>
      <c r="D44" s="185"/>
      <c r="E44" s="185"/>
      <c r="F44" s="185"/>
      <c r="G44" s="186"/>
      <c r="H44" s="186"/>
      <c r="I44" s="186"/>
      <c r="J44" s="187"/>
      <c r="K44" s="186"/>
      <c r="L44" s="188" t="s">
        <v>49</v>
      </c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</row>
    <row r="45" ht="15.75" customHeight="1">
      <c r="A45" s="144"/>
      <c r="B45" s="189" t="s">
        <v>50</v>
      </c>
      <c r="C45" s="190"/>
      <c r="D45" s="190"/>
      <c r="E45" s="190"/>
      <c r="F45" s="190"/>
      <c r="G45" s="144"/>
      <c r="H45" s="165"/>
      <c r="I45" s="165"/>
      <c r="J45" s="144"/>
      <c r="K45" s="165"/>
      <c r="L45" s="165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</row>
    <row r="46" ht="15.75" customHeight="1">
      <c r="A46" s="144"/>
      <c r="B46" s="191" t="s">
        <v>51</v>
      </c>
      <c r="G46" s="144"/>
      <c r="H46" s="165"/>
      <c r="I46" s="165"/>
      <c r="J46" s="144"/>
      <c r="K46" s="165"/>
      <c r="L46" s="165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 ht="15.75" customHeight="1">
      <c r="A47" s="144"/>
      <c r="G47" s="144"/>
      <c r="H47" s="165"/>
      <c r="I47" s="165"/>
      <c r="J47" s="144"/>
      <c r="K47" s="165"/>
      <c r="L47" s="165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 ht="15.75" customHeight="1">
      <c r="A48" s="144"/>
      <c r="B48" s="191" t="s">
        <v>52</v>
      </c>
      <c r="G48" s="144"/>
      <c r="H48" s="165"/>
      <c r="I48" s="165"/>
      <c r="J48" s="144"/>
      <c r="K48" s="165"/>
      <c r="L48" s="165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</row>
    <row r="49" ht="15.75" customHeight="1">
      <c r="A49" s="144"/>
      <c r="G49" s="144"/>
      <c r="H49" s="165"/>
      <c r="I49" s="165"/>
      <c r="J49" s="144"/>
      <c r="K49" s="165"/>
      <c r="L49" s="165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 ht="15.75" customHeight="1">
      <c r="A50" s="144"/>
      <c r="B50" s="185"/>
      <c r="C50" s="185"/>
      <c r="D50" s="185"/>
      <c r="E50" s="185"/>
      <c r="F50" s="185"/>
      <c r="G50" s="144"/>
      <c r="H50" s="165"/>
      <c r="I50" s="165"/>
      <c r="J50" s="144"/>
      <c r="K50" s="165"/>
      <c r="L50" s="165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 ht="15.75" customHeight="1">
      <c r="A51" s="144"/>
      <c r="B51" s="185"/>
      <c r="C51" s="185"/>
      <c r="D51" s="185"/>
      <c r="E51" s="185"/>
      <c r="F51" s="185"/>
      <c r="G51" s="144"/>
      <c r="H51" s="165"/>
      <c r="I51" s="165"/>
      <c r="J51" s="144"/>
      <c r="K51" s="165"/>
      <c r="L51" s="165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</row>
    <row r="52" ht="15.75" customHeight="1">
      <c r="A52" s="144"/>
      <c r="B52" s="144"/>
      <c r="C52" s="144"/>
      <c r="D52" s="144"/>
      <c r="E52" s="144"/>
      <c r="F52" s="165"/>
      <c r="G52" s="144"/>
      <c r="H52" s="165"/>
      <c r="I52" s="165"/>
      <c r="J52" s="144"/>
      <c r="K52" s="165"/>
      <c r="L52" s="165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</row>
    <row r="53" ht="15.75" customHeight="1">
      <c r="A53" s="144"/>
      <c r="B53" s="144"/>
      <c r="C53" s="144"/>
      <c r="D53" s="144"/>
      <c r="E53" s="144"/>
      <c r="F53" s="165"/>
      <c r="G53" s="144"/>
      <c r="H53" s="165"/>
      <c r="I53" s="165"/>
      <c r="J53" s="144"/>
      <c r="K53" s="165"/>
      <c r="L53" s="165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</row>
    <row r="54" ht="15.75" customHeight="1">
      <c r="A54" s="144"/>
      <c r="B54" s="144"/>
      <c r="C54" s="144"/>
      <c r="D54" s="144"/>
      <c r="E54" s="144"/>
      <c r="F54" s="165"/>
      <c r="G54" s="144"/>
      <c r="H54" s="165"/>
      <c r="I54" s="165"/>
      <c r="J54" s="144"/>
      <c r="K54" s="165"/>
      <c r="L54" s="165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</row>
    <row r="55" ht="15.75" customHeight="1">
      <c r="A55" s="144"/>
      <c r="B55" s="144"/>
      <c r="C55" s="144"/>
      <c r="D55" s="144"/>
      <c r="E55" s="144"/>
      <c r="F55" s="165"/>
      <c r="G55" s="144"/>
      <c r="H55" s="165"/>
      <c r="I55" s="165"/>
      <c r="J55" s="144"/>
      <c r="K55" s="165"/>
      <c r="L55" s="165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</row>
    <row r="56" ht="15.75" customHeight="1">
      <c r="A56" s="144"/>
      <c r="B56" s="144"/>
      <c r="C56" s="144"/>
      <c r="D56" s="144"/>
      <c r="E56" s="144"/>
      <c r="F56" s="165"/>
      <c r="G56" s="144"/>
      <c r="H56" s="165"/>
      <c r="I56" s="165"/>
      <c r="J56" s="144"/>
      <c r="K56" s="165"/>
      <c r="L56" s="165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</row>
    <row r="57" ht="15.75" customHeight="1">
      <c r="A57" s="144"/>
      <c r="B57" s="144"/>
      <c r="C57" s="192" t="str">
        <f>"© Global Tourism Solutions (UK) Ltd "&amp;YEAR(NOW())</f>
        <v>© Global Tourism Solutions (UK) Ltd 2021</v>
      </c>
      <c r="D57" s="193" t="s">
        <v>53</v>
      </c>
      <c r="E57" s="186"/>
      <c r="F57" s="186"/>
      <c r="G57" s="144"/>
      <c r="H57" s="165"/>
      <c r="I57" s="165"/>
      <c r="J57" s="144"/>
      <c r="K57" s="165"/>
      <c r="L57" s="165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</row>
    <row r="58" ht="15.75" customHeight="1">
      <c r="A58" s="144"/>
      <c r="B58" s="144"/>
      <c r="C58" s="144"/>
      <c r="D58" s="144"/>
      <c r="E58" s="144"/>
      <c r="F58" s="165"/>
      <c r="G58" s="144"/>
      <c r="H58" s="165"/>
      <c r="I58" s="165"/>
      <c r="J58" s="144"/>
      <c r="K58" s="165"/>
      <c r="L58" s="165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 ht="15.75" customHeight="1">
      <c r="A59" s="144"/>
      <c r="B59" s="144"/>
      <c r="C59" s="144"/>
      <c r="D59" s="144"/>
      <c r="E59" s="144"/>
      <c r="F59" s="165"/>
      <c r="G59" s="144"/>
      <c r="H59" s="165"/>
      <c r="I59" s="165"/>
      <c r="J59" s="144"/>
      <c r="K59" s="165"/>
      <c r="L59" s="165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 ht="15.75" customHeight="1">
      <c r="A60" s="144"/>
      <c r="B60" s="144"/>
      <c r="C60" s="144"/>
      <c r="D60" s="144"/>
      <c r="E60" s="144"/>
      <c r="F60" s="165"/>
      <c r="G60" s="144"/>
      <c r="H60" s="165"/>
      <c r="I60" s="165"/>
      <c r="J60" s="144"/>
      <c r="K60" s="165"/>
      <c r="L60" s="165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</row>
    <row r="61" ht="15.75" customHeight="1">
      <c r="A61" s="144"/>
      <c r="B61" s="144"/>
      <c r="C61" s="144"/>
      <c r="D61" s="144"/>
      <c r="E61" s="144"/>
      <c r="F61" s="165"/>
      <c r="G61" s="144"/>
      <c r="H61" s="165"/>
      <c r="I61" s="165"/>
      <c r="J61" s="144"/>
      <c r="K61" s="165"/>
      <c r="L61" s="165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 ht="15.75" customHeight="1">
      <c r="A62" s="144"/>
      <c r="B62" s="144"/>
      <c r="C62" s="144"/>
      <c r="D62" s="144"/>
      <c r="E62" s="144"/>
      <c r="F62" s="165"/>
      <c r="G62" s="144"/>
      <c r="H62" s="165"/>
      <c r="I62" s="165"/>
      <c r="J62" s="144"/>
      <c r="K62" s="165"/>
      <c r="L62" s="165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</row>
    <row r="63" ht="15.75" customHeight="1">
      <c r="A63" s="144"/>
      <c r="B63" s="144"/>
      <c r="C63" s="144"/>
      <c r="D63" s="144"/>
      <c r="E63" s="144"/>
      <c r="F63" s="165"/>
      <c r="G63" s="144"/>
      <c r="H63" s="165"/>
      <c r="I63" s="165"/>
      <c r="J63" s="144"/>
      <c r="K63" s="165"/>
      <c r="L63" s="165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</row>
    <row r="64" ht="15.75" customHeight="1">
      <c r="A64" s="144"/>
      <c r="B64" s="144"/>
      <c r="C64" s="144"/>
      <c r="D64" s="144"/>
      <c r="E64" s="144"/>
      <c r="F64" s="165"/>
      <c r="G64" s="144"/>
      <c r="H64" s="165"/>
      <c r="I64" s="165"/>
      <c r="J64" s="144"/>
      <c r="K64" s="165"/>
      <c r="L64" s="165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ht="15.75" customHeight="1">
      <c r="A65" s="144"/>
      <c r="B65" s="144"/>
      <c r="C65" s="144"/>
      <c r="D65" s="144"/>
      <c r="E65" s="144"/>
      <c r="F65" s="165"/>
      <c r="G65" s="144"/>
      <c r="H65" s="165"/>
      <c r="I65" s="165"/>
      <c r="J65" s="144"/>
      <c r="K65" s="165"/>
      <c r="L65" s="165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</row>
    <row r="66" ht="15.75" customHeight="1">
      <c r="A66" s="144"/>
      <c r="B66" s="144"/>
      <c r="C66" s="144"/>
      <c r="D66" s="144"/>
      <c r="E66" s="144"/>
      <c r="F66" s="165"/>
      <c r="G66" s="144"/>
      <c r="H66" s="165"/>
      <c r="I66" s="165"/>
      <c r="J66" s="144"/>
      <c r="K66" s="165"/>
      <c r="L66" s="165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</row>
    <row r="67" ht="15.75" customHeight="1">
      <c r="A67" s="144"/>
      <c r="B67" s="144"/>
      <c r="C67" s="144"/>
      <c r="D67" s="144"/>
      <c r="E67" s="144"/>
      <c r="F67" s="165"/>
      <c r="G67" s="144"/>
      <c r="H67" s="165"/>
      <c r="I67" s="165"/>
      <c r="J67" s="144"/>
      <c r="K67" s="165"/>
      <c r="L67" s="165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</row>
    <row r="68" ht="15.75" customHeight="1">
      <c r="A68" s="144"/>
      <c r="B68" s="144"/>
      <c r="C68" s="144"/>
      <c r="D68" s="144"/>
      <c r="E68" s="144"/>
      <c r="F68" s="165"/>
      <c r="G68" s="144"/>
      <c r="H68" s="165"/>
      <c r="I68" s="165"/>
      <c r="J68" s="144"/>
      <c r="K68" s="165"/>
      <c r="L68" s="165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</row>
    <row r="69" ht="15.75" customHeight="1">
      <c r="A69" s="144"/>
      <c r="B69" s="144"/>
      <c r="C69" s="144"/>
      <c r="D69" s="144"/>
      <c r="E69" s="144"/>
      <c r="F69" s="165"/>
      <c r="G69" s="144"/>
      <c r="H69" s="165"/>
      <c r="I69" s="165"/>
      <c r="J69" s="144"/>
      <c r="K69" s="165"/>
      <c r="L69" s="165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</row>
    <row r="70" ht="15.75" customHeight="1">
      <c r="A70" s="135"/>
      <c r="B70" s="135"/>
      <c r="C70" s="135"/>
      <c r="D70" s="135"/>
      <c r="E70" s="135"/>
      <c r="F70" s="194"/>
      <c r="G70" s="193"/>
      <c r="H70" s="194"/>
      <c r="I70" s="194"/>
      <c r="J70" s="193"/>
      <c r="K70" s="194"/>
      <c r="L70" s="194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ht="15.75" hidden="1" customHeight="1">
      <c r="A71" s="135"/>
      <c r="B71" s="135"/>
      <c r="C71" s="135"/>
      <c r="D71" s="135"/>
      <c r="E71" s="135"/>
      <c r="F71" s="165"/>
      <c r="G71" s="135"/>
      <c r="H71" s="165"/>
      <c r="I71" s="165"/>
      <c r="J71" s="135"/>
      <c r="K71" s="165"/>
      <c r="L71" s="16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ht="15.75" customHeight="1">
      <c r="A72" s="135"/>
      <c r="B72" s="135"/>
      <c r="C72" s="135"/>
      <c r="D72" s="135"/>
      <c r="E72" s="135"/>
      <c r="F72" s="165"/>
      <c r="G72" s="135"/>
      <c r="H72" s="165"/>
      <c r="I72" s="165"/>
      <c r="J72" s="135"/>
      <c r="K72" s="165"/>
      <c r="L72" s="16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ht="15.75" customHeight="1">
      <c r="A73" s="135"/>
      <c r="B73" s="135"/>
      <c r="C73" s="135" t="str">
        <f>CONTROLS!$C2</f>
        <v>Greater Lincolnshire</v>
      </c>
      <c r="D73" s="135" t="str">
        <f t="shared" ref="D73:D82" si="13">C73&amp;CHAR(10)&amp;TEXT(E13,"###,###,###,##0.0")&amp;"m"&amp;CHAR(10)&amp;"("&amp;TEXT(F13,"+#0.0%;-#0.0%")&amp;")"</f>
        <v>Greater Lincolnshire
0.0m
(-100.0%)</v>
      </c>
      <c r="E73" s="135"/>
      <c r="F73" s="165"/>
      <c r="G73" s="135"/>
      <c r="H73" s="165"/>
      <c r="I73" s="165"/>
      <c r="J73" s="135"/>
      <c r="K73" s="165"/>
      <c r="L73" s="16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ht="15.75" customHeight="1">
      <c r="A74" s="135"/>
      <c r="B74" s="135"/>
      <c r="C74" s="135" t="str">
        <f>CONTROLS!$C3</f>
        <v>Lincolnshire</v>
      </c>
      <c r="D74" s="135" t="str">
        <f t="shared" si="13"/>
        <v>Lincolnshire
0.0m
(-100.0%)</v>
      </c>
      <c r="E74" s="135"/>
      <c r="F74" s="165"/>
      <c r="G74" s="135"/>
      <c r="H74" s="165"/>
      <c r="I74" s="165"/>
      <c r="J74" s="135"/>
      <c r="K74" s="165"/>
      <c r="L74" s="16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ht="15.75" customHeight="1">
      <c r="A75" s="135"/>
      <c r="B75" s="135"/>
      <c r="C75" s="135" t="str">
        <f>CONTROLS!$C4</f>
        <v>Boston</v>
      </c>
      <c r="D75" s="135" t="str">
        <f t="shared" si="13"/>
        <v>Boston
0.0m
(-100.0%)</v>
      </c>
      <c r="E75" s="135"/>
      <c r="F75" s="165"/>
      <c r="G75" s="135"/>
      <c r="H75" s="165"/>
      <c r="I75" s="165"/>
      <c r="J75" s="135"/>
      <c r="K75" s="165"/>
      <c r="L75" s="16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ht="15.75" customHeight="1">
      <c r="A76" s="135"/>
      <c r="B76" s="135"/>
      <c r="C76" s="135" t="str">
        <f>CONTROLS!$C5</f>
        <v>East Lindsey</v>
      </c>
      <c r="D76" s="135" t="str">
        <f t="shared" si="13"/>
        <v>East Lindsey
0.0m
(-100.0%)</v>
      </c>
      <c r="E76" s="135"/>
      <c r="F76" s="165"/>
      <c r="G76" s="135"/>
      <c r="H76" s="165"/>
      <c r="I76" s="165"/>
      <c r="J76" s="135"/>
      <c r="K76" s="165"/>
      <c r="L76" s="16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ht="15.75" customHeight="1">
      <c r="A77" s="135"/>
      <c r="B77" s="135"/>
      <c r="C77" s="135" t="str">
        <f>CONTROLS!$C6</f>
        <v>Lincoln</v>
      </c>
      <c r="D77" s="135" t="str">
        <f t="shared" si="13"/>
        <v>Lincoln
0.0m
(-100.0%)</v>
      </c>
      <c r="E77" s="135"/>
      <c r="F77" s="165"/>
      <c r="G77" s="135"/>
      <c r="H77" s="165"/>
      <c r="I77" s="165"/>
      <c r="J77" s="135"/>
      <c r="K77" s="165"/>
      <c r="L77" s="16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ht="15.75" customHeight="1">
      <c r="A78" s="135"/>
      <c r="B78" s="135"/>
      <c r="C78" s="135" t="str">
        <f>CONTROLS!$C7</f>
        <v>North East Lincolnshire</v>
      </c>
      <c r="D78" s="135" t="str">
        <f t="shared" si="13"/>
        <v>North East Lincolnshire
0.0m
(-100.0%)</v>
      </c>
      <c r="E78" s="135"/>
      <c r="F78" s="165"/>
      <c r="G78" s="135"/>
      <c r="H78" s="165"/>
      <c r="I78" s="165"/>
      <c r="J78" s="135"/>
      <c r="K78" s="165"/>
      <c r="L78" s="16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ht="15.75" customHeight="1">
      <c r="A79" s="135"/>
      <c r="B79" s="135"/>
      <c r="C79" s="135" t="str">
        <f>CONTROLS!$C8</f>
        <v>North Kesteven</v>
      </c>
      <c r="D79" s="135" t="str">
        <f t="shared" si="13"/>
        <v>North Kesteven
0.0m
(-100.0%)</v>
      </c>
      <c r="E79" s="135"/>
      <c r="F79" s="165"/>
      <c r="G79" s="135"/>
      <c r="H79" s="165"/>
      <c r="I79" s="165"/>
      <c r="J79" s="135"/>
      <c r="K79" s="165"/>
      <c r="L79" s="16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ht="15.75" customHeight="1">
      <c r="A80" s="135"/>
      <c r="B80" s="135"/>
      <c r="C80" s="135" t="str">
        <f>CONTROLS!$C9</f>
        <v>North Lincolnshire</v>
      </c>
      <c r="D80" s="135" t="str">
        <f t="shared" si="13"/>
        <v>North Lincolnshire
0.0m
(-100.0%)</v>
      </c>
      <c r="E80" s="135"/>
      <c r="F80" s="165"/>
      <c r="G80" s="135"/>
      <c r="H80" s="165"/>
      <c r="I80" s="165"/>
      <c r="J80" s="135"/>
      <c r="K80" s="165"/>
      <c r="L80" s="16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ht="15.75" customHeight="1">
      <c r="A81" s="135"/>
      <c r="B81" s="135"/>
      <c r="C81" s="135" t="str">
        <f>CONTROLS!$C10</f>
        <v>South Kesteven</v>
      </c>
      <c r="D81" s="135" t="str">
        <f t="shared" si="13"/>
        <v>South Kesteven
0.0m
(-100.0%)</v>
      </c>
      <c r="E81" s="135"/>
      <c r="F81" s="165"/>
      <c r="G81" s="135"/>
      <c r="H81" s="165"/>
      <c r="I81" s="165"/>
      <c r="J81" s="135"/>
      <c r="K81" s="165"/>
      <c r="L81" s="16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ht="15.75" customHeight="1">
      <c r="A82" s="135"/>
      <c r="B82" s="135"/>
      <c r="C82" s="135" t="str">
        <f>CONTROLS!$C11</f>
        <v>West Lindsey</v>
      </c>
      <c r="D82" s="135" t="str">
        <f t="shared" si="13"/>
        <v>West Lindsey
0.0m
(-100.0%)</v>
      </c>
      <c r="E82" s="135"/>
      <c r="F82" s="165"/>
      <c r="G82" s="135"/>
      <c r="H82" s="165"/>
      <c r="I82" s="165"/>
      <c r="J82" s="135"/>
      <c r="K82" s="165"/>
      <c r="L82" s="16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ht="15.75" customHeight="1">
      <c r="A83" s="135"/>
      <c r="B83" s="135"/>
      <c r="C83" s="135"/>
      <c r="D83" s="195" t="str">
        <f>"South Holland"&amp;CHAR(10)&amp;"Not Published"</f>
        <v>South Holland
Not Published</v>
      </c>
      <c r="E83" s="135"/>
      <c r="F83" s="165"/>
      <c r="G83" s="135"/>
      <c r="H83" s="165"/>
      <c r="I83" s="165"/>
      <c r="J83" s="135"/>
      <c r="K83" s="165"/>
      <c r="L83" s="16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ht="15.75" customHeight="1">
      <c r="A84" s="135"/>
      <c r="B84" s="135"/>
      <c r="C84" s="135"/>
      <c r="D84" s="135"/>
      <c r="E84" s="135"/>
      <c r="F84" s="165"/>
      <c r="G84" s="135"/>
      <c r="H84" s="165"/>
      <c r="I84" s="165"/>
      <c r="J84" s="135"/>
      <c r="K84" s="165"/>
      <c r="L84" s="16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ht="15.75" customHeight="1">
      <c r="A85" s="135"/>
      <c r="B85" s="135"/>
      <c r="C85" s="135"/>
      <c r="D85" s="135"/>
      <c r="E85" s="135"/>
      <c r="F85" s="165"/>
      <c r="G85" s="135"/>
      <c r="H85" s="165"/>
      <c r="I85" s="165"/>
      <c r="J85" s="135"/>
      <c r="K85" s="165"/>
      <c r="L85" s="16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ht="15.75" customHeight="1">
      <c r="A86" s="135"/>
      <c r="B86" s="135"/>
      <c r="C86" s="135"/>
      <c r="D86" s="135"/>
      <c r="E86" s="135"/>
      <c r="F86" s="165"/>
      <c r="G86" s="135"/>
      <c r="H86" s="165"/>
      <c r="I86" s="165"/>
      <c r="J86" s="135"/>
      <c r="K86" s="165"/>
      <c r="L86" s="16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ht="15.75" customHeight="1">
      <c r="A87" s="135"/>
      <c r="B87" s="135"/>
      <c r="C87" s="135"/>
      <c r="D87" s="135"/>
      <c r="E87" s="135"/>
      <c r="F87" s="165"/>
      <c r="G87" s="135"/>
      <c r="H87" s="165"/>
      <c r="I87" s="165"/>
      <c r="J87" s="135"/>
      <c r="K87" s="165"/>
      <c r="L87" s="16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ht="15.75" customHeight="1">
      <c r="A88" s="135"/>
      <c r="B88" s="135"/>
      <c r="C88" s="135"/>
      <c r="D88" s="135"/>
      <c r="E88" s="135"/>
      <c r="F88" s="165"/>
      <c r="G88" s="135"/>
      <c r="H88" s="165"/>
      <c r="I88" s="165"/>
      <c r="J88" s="135"/>
      <c r="K88" s="165"/>
      <c r="L88" s="16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ht="15.75" customHeight="1">
      <c r="A89" s="135"/>
      <c r="B89" s="135"/>
      <c r="C89" s="135"/>
      <c r="D89" s="135"/>
      <c r="E89" s="135"/>
      <c r="F89" s="165"/>
      <c r="G89" s="135"/>
      <c r="H89" s="165"/>
      <c r="I89" s="165"/>
      <c r="J89" s="135"/>
      <c r="K89" s="165"/>
      <c r="L89" s="16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ht="15.75" customHeight="1">
      <c r="A90" s="135"/>
      <c r="B90" s="135"/>
      <c r="C90" s="135"/>
      <c r="D90" s="135"/>
      <c r="E90" s="135"/>
      <c r="F90" s="165"/>
      <c r="G90" s="135"/>
      <c r="H90" s="165"/>
      <c r="I90" s="165"/>
      <c r="J90" s="135"/>
      <c r="K90" s="165"/>
      <c r="L90" s="16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ht="15.75" customHeight="1">
      <c r="A91" s="135"/>
      <c r="B91" s="135"/>
      <c r="C91" s="135"/>
      <c r="D91" s="135"/>
      <c r="E91" s="135"/>
      <c r="F91" s="165"/>
      <c r="G91" s="135"/>
      <c r="H91" s="165"/>
      <c r="I91" s="165"/>
      <c r="J91" s="135"/>
      <c r="K91" s="165"/>
      <c r="L91" s="16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ht="15.75" customHeight="1">
      <c r="A92" s="135"/>
      <c r="B92" s="135"/>
      <c r="C92" s="135"/>
      <c r="D92" s="135"/>
      <c r="E92" s="135"/>
      <c r="F92" s="165"/>
      <c r="G92" s="135"/>
      <c r="H92" s="165"/>
      <c r="I92" s="165"/>
      <c r="J92" s="135"/>
      <c r="K92" s="165"/>
      <c r="L92" s="16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ht="15.75" customHeight="1">
      <c r="A93" s="135"/>
      <c r="B93" s="135"/>
      <c r="C93" s="135"/>
      <c r="D93" s="135"/>
      <c r="E93" s="135"/>
      <c r="F93" s="165"/>
      <c r="G93" s="135"/>
      <c r="H93" s="165"/>
      <c r="I93" s="165"/>
      <c r="J93" s="135"/>
      <c r="K93" s="165"/>
      <c r="L93" s="16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ht="15.75" customHeight="1">
      <c r="A94" s="135"/>
      <c r="B94" s="135"/>
      <c r="C94" s="135"/>
      <c r="D94" s="135"/>
      <c r="E94" s="135"/>
      <c r="F94" s="165"/>
      <c r="G94" s="135"/>
      <c r="H94" s="165"/>
      <c r="I94" s="165"/>
      <c r="J94" s="135"/>
      <c r="K94" s="165"/>
      <c r="L94" s="16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ht="15.75" customHeight="1">
      <c r="A95" s="135"/>
      <c r="B95" s="135"/>
      <c r="C95" s="135"/>
      <c r="D95" s="135"/>
      <c r="E95" s="135"/>
      <c r="F95" s="165"/>
      <c r="G95" s="135"/>
      <c r="H95" s="165"/>
      <c r="I95" s="165"/>
      <c r="J95" s="135"/>
      <c r="K95" s="165"/>
      <c r="L95" s="16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ht="15.75" customHeight="1">
      <c r="A96" s="135"/>
      <c r="B96" s="135"/>
      <c r="C96" s="135"/>
      <c r="D96" s="135"/>
      <c r="E96" s="135"/>
      <c r="F96" s="165"/>
      <c r="G96" s="135"/>
      <c r="H96" s="165"/>
      <c r="I96" s="165"/>
      <c r="J96" s="135"/>
      <c r="K96" s="165"/>
      <c r="L96" s="16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ht="15.75" customHeight="1">
      <c r="A97" s="135"/>
      <c r="B97" s="135"/>
      <c r="C97" s="135"/>
      <c r="D97" s="135"/>
      <c r="E97" s="135"/>
      <c r="F97" s="165"/>
      <c r="G97" s="135"/>
      <c r="H97" s="165"/>
      <c r="I97" s="165"/>
      <c r="J97" s="135"/>
      <c r="K97" s="165"/>
      <c r="L97" s="16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ht="15.75" customHeight="1">
      <c r="A98" s="135"/>
      <c r="B98" s="135"/>
      <c r="C98" s="135"/>
      <c r="D98" s="135"/>
      <c r="E98" s="135"/>
      <c r="F98" s="165"/>
      <c r="G98" s="135"/>
      <c r="H98" s="165"/>
      <c r="I98" s="165"/>
      <c r="J98" s="135"/>
      <c r="K98" s="165"/>
      <c r="L98" s="16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ht="15.75" customHeight="1">
      <c r="A99" s="135"/>
      <c r="B99" s="135"/>
      <c r="C99" s="135"/>
      <c r="D99" s="135"/>
      <c r="E99" s="135"/>
      <c r="F99" s="165"/>
      <c r="G99" s="135"/>
      <c r="H99" s="165"/>
      <c r="I99" s="165"/>
      <c r="J99" s="135"/>
      <c r="K99" s="165"/>
      <c r="L99" s="16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ht="15.75" customHeight="1">
      <c r="A100" s="135"/>
      <c r="B100" s="135"/>
      <c r="C100" s="135"/>
      <c r="D100" s="135"/>
      <c r="E100" s="135"/>
      <c r="F100" s="165"/>
      <c r="G100" s="135"/>
      <c r="H100" s="165"/>
      <c r="I100" s="165"/>
      <c r="J100" s="135"/>
      <c r="K100" s="165"/>
      <c r="L100" s="16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ht="15.75" customHeight="1">
      <c r="A101" s="135"/>
      <c r="B101" s="135"/>
      <c r="C101" s="135"/>
      <c r="D101" s="135"/>
      <c r="E101" s="135"/>
      <c r="F101" s="165"/>
      <c r="G101" s="135"/>
      <c r="H101" s="165"/>
      <c r="I101" s="165"/>
      <c r="J101" s="135"/>
      <c r="K101" s="165"/>
      <c r="L101" s="16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ht="15.75" customHeight="1">
      <c r="A102" s="135"/>
      <c r="B102" s="135"/>
      <c r="C102" s="135"/>
      <c r="D102" s="135"/>
      <c r="E102" s="135"/>
      <c r="F102" s="165"/>
      <c r="G102" s="135"/>
      <c r="H102" s="165"/>
      <c r="I102" s="165"/>
      <c r="J102" s="135"/>
      <c r="K102" s="165"/>
      <c r="L102" s="16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ht="15.75" customHeight="1">
      <c r="A103" s="135"/>
      <c r="B103" s="135"/>
      <c r="C103" s="135"/>
      <c r="D103" s="135"/>
      <c r="E103" s="135"/>
      <c r="F103" s="165"/>
      <c r="G103" s="135"/>
      <c r="H103" s="165"/>
      <c r="I103" s="165"/>
      <c r="J103" s="135"/>
      <c r="K103" s="165"/>
      <c r="L103" s="16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ht="15.75" customHeight="1">
      <c r="A104" s="135"/>
      <c r="B104" s="135"/>
      <c r="C104" s="135"/>
      <c r="D104" s="135"/>
      <c r="E104" s="135"/>
      <c r="F104" s="165"/>
      <c r="G104" s="135"/>
      <c r="H104" s="165"/>
      <c r="I104" s="165"/>
      <c r="J104" s="135"/>
      <c r="K104" s="165"/>
      <c r="L104" s="16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ht="15.75" customHeight="1">
      <c r="A105" s="135"/>
      <c r="B105" s="135"/>
      <c r="C105" s="135"/>
      <c r="D105" s="135"/>
      <c r="E105" s="135"/>
      <c r="F105" s="165"/>
      <c r="G105" s="135"/>
      <c r="H105" s="165"/>
      <c r="I105" s="165"/>
      <c r="J105" s="135"/>
      <c r="K105" s="165"/>
      <c r="L105" s="16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ht="15.75" customHeight="1">
      <c r="A106" s="135"/>
      <c r="B106" s="135"/>
      <c r="C106" s="135"/>
      <c r="D106" s="135"/>
      <c r="E106" s="135"/>
      <c r="F106" s="165"/>
      <c r="G106" s="135"/>
      <c r="H106" s="165"/>
      <c r="I106" s="165"/>
      <c r="J106" s="135"/>
      <c r="K106" s="165"/>
      <c r="L106" s="16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ht="15.75" customHeight="1">
      <c r="A107" s="135"/>
      <c r="B107" s="135"/>
      <c r="C107" s="135"/>
      <c r="D107" s="135"/>
      <c r="E107" s="135"/>
      <c r="F107" s="165"/>
      <c r="G107" s="135"/>
      <c r="H107" s="165"/>
      <c r="I107" s="165"/>
      <c r="J107" s="135"/>
      <c r="K107" s="165"/>
      <c r="L107" s="16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ht="15.75" customHeight="1">
      <c r="A108" s="135"/>
      <c r="B108" s="135"/>
      <c r="C108" s="135"/>
      <c r="D108" s="135"/>
      <c r="E108" s="135"/>
      <c r="F108" s="165"/>
      <c r="G108" s="135"/>
      <c r="H108" s="165"/>
      <c r="I108" s="165"/>
      <c r="J108" s="135"/>
      <c r="K108" s="165"/>
      <c r="L108" s="16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ht="15.75" customHeight="1">
      <c r="A109" s="135"/>
      <c r="B109" s="135"/>
      <c r="C109" s="135"/>
      <c r="D109" s="135"/>
      <c r="E109" s="135"/>
      <c r="F109" s="165"/>
      <c r="G109" s="135"/>
      <c r="H109" s="165"/>
      <c r="I109" s="165"/>
      <c r="J109" s="135"/>
      <c r="K109" s="165"/>
      <c r="L109" s="16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ht="15.75" customHeight="1">
      <c r="A110" s="135"/>
      <c r="B110" s="135"/>
      <c r="C110" s="135"/>
      <c r="D110" s="135"/>
      <c r="E110" s="135"/>
      <c r="F110" s="165"/>
      <c r="G110" s="135"/>
      <c r="H110" s="165"/>
      <c r="I110" s="165"/>
      <c r="J110" s="135"/>
      <c r="K110" s="165"/>
      <c r="L110" s="16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ht="15.75" customHeight="1">
      <c r="A111" s="135"/>
      <c r="B111" s="135"/>
      <c r="C111" s="135"/>
      <c r="D111" s="135"/>
      <c r="E111" s="135"/>
      <c r="F111" s="165"/>
      <c r="G111" s="135"/>
      <c r="H111" s="165"/>
      <c r="I111" s="165"/>
      <c r="J111" s="135"/>
      <c r="K111" s="165"/>
      <c r="L111" s="16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ht="15.75" customHeight="1">
      <c r="A112" s="135"/>
      <c r="B112" s="135"/>
      <c r="C112" s="135"/>
      <c r="D112" s="135"/>
      <c r="E112" s="135"/>
      <c r="F112" s="165"/>
      <c r="G112" s="135"/>
      <c r="H112" s="165"/>
      <c r="I112" s="165"/>
      <c r="J112" s="135"/>
      <c r="K112" s="165"/>
      <c r="L112" s="16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ht="15.75" customHeight="1">
      <c r="A113" s="135"/>
      <c r="B113" s="135"/>
      <c r="C113" s="135"/>
      <c r="D113" s="135"/>
      <c r="E113" s="135"/>
      <c r="F113" s="165"/>
      <c r="G113" s="135"/>
      <c r="H113" s="165"/>
      <c r="I113" s="165"/>
      <c r="J113" s="135"/>
      <c r="K113" s="165"/>
      <c r="L113" s="16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ht="15.75" customHeight="1">
      <c r="A114" s="135"/>
      <c r="B114" s="135"/>
      <c r="C114" s="135"/>
      <c r="D114" s="135"/>
      <c r="E114" s="135"/>
      <c r="F114" s="165"/>
      <c r="G114" s="135"/>
      <c r="H114" s="165"/>
      <c r="I114" s="165"/>
      <c r="J114" s="135"/>
      <c r="K114" s="165"/>
      <c r="L114" s="16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ht="15.75" customHeight="1">
      <c r="A115" s="135"/>
      <c r="B115" s="135"/>
      <c r="C115" s="135"/>
      <c r="D115" s="135"/>
      <c r="E115" s="135"/>
      <c r="F115" s="165"/>
      <c r="G115" s="135"/>
      <c r="H115" s="165"/>
      <c r="I115" s="165"/>
      <c r="J115" s="135"/>
      <c r="K115" s="165"/>
      <c r="L115" s="16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ht="15.75" customHeight="1">
      <c r="A116" s="135"/>
      <c r="B116" s="135"/>
      <c r="C116" s="135"/>
      <c r="D116" s="135"/>
      <c r="E116" s="135"/>
      <c r="F116" s="165"/>
      <c r="G116" s="135"/>
      <c r="H116" s="165"/>
      <c r="I116" s="165"/>
      <c r="J116" s="135"/>
      <c r="K116" s="165"/>
      <c r="L116" s="16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ht="15.75" customHeight="1">
      <c r="A117" s="135"/>
      <c r="B117" s="135"/>
      <c r="C117" s="135"/>
      <c r="D117" s="135"/>
      <c r="E117" s="135"/>
      <c r="F117" s="165"/>
      <c r="G117" s="135"/>
      <c r="H117" s="165"/>
      <c r="I117" s="165"/>
      <c r="J117" s="135"/>
      <c r="K117" s="165"/>
      <c r="L117" s="16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ht="15.75" customHeight="1">
      <c r="A118" s="135"/>
      <c r="B118" s="135"/>
      <c r="C118" s="135"/>
      <c r="D118" s="135"/>
      <c r="E118" s="135"/>
      <c r="F118" s="165"/>
      <c r="G118" s="135"/>
      <c r="H118" s="165"/>
      <c r="I118" s="165"/>
      <c r="J118" s="135"/>
      <c r="K118" s="165"/>
      <c r="L118" s="16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ht="15.75" customHeight="1">
      <c r="A119" s="135"/>
      <c r="B119" s="135"/>
      <c r="C119" s="135"/>
      <c r="D119" s="135"/>
      <c r="E119" s="135"/>
      <c r="F119" s="165"/>
      <c r="G119" s="135"/>
      <c r="H119" s="165"/>
      <c r="I119" s="165"/>
      <c r="J119" s="135"/>
      <c r="K119" s="165"/>
      <c r="L119" s="16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ht="15.75" customHeight="1">
      <c r="A120" s="135"/>
      <c r="B120" s="135"/>
      <c r="C120" s="135"/>
      <c r="D120" s="135"/>
      <c r="E120" s="135"/>
      <c r="F120" s="165"/>
      <c r="G120" s="135"/>
      <c r="H120" s="165"/>
      <c r="I120" s="165"/>
      <c r="J120" s="135"/>
      <c r="K120" s="165"/>
      <c r="L120" s="16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ht="15.75" customHeight="1">
      <c r="A121" s="135"/>
      <c r="B121" s="135"/>
      <c r="C121" s="135"/>
      <c r="D121" s="135"/>
      <c r="E121" s="135"/>
      <c r="F121" s="165"/>
      <c r="G121" s="135"/>
      <c r="H121" s="165"/>
      <c r="I121" s="165"/>
      <c r="J121" s="135"/>
      <c r="K121" s="165"/>
      <c r="L121" s="16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ht="15.75" customHeight="1">
      <c r="A122" s="135"/>
      <c r="B122" s="135"/>
      <c r="C122" s="135"/>
      <c r="D122" s="135"/>
      <c r="E122" s="135"/>
      <c r="F122" s="165"/>
      <c r="G122" s="135"/>
      <c r="H122" s="165"/>
      <c r="I122" s="165"/>
      <c r="J122" s="135"/>
      <c r="K122" s="165"/>
      <c r="L122" s="16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ht="15.75" customHeight="1">
      <c r="A123" s="135"/>
      <c r="B123" s="135"/>
      <c r="C123" s="135"/>
      <c r="D123" s="135"/>
      <c r="E123" s="135"/>
      <c r="F123" s="165"/>
      <c r="G123" s="135"/>
      <c r="H123" s="165"/>
      <c r="I123" s="165"/>
      <c r="J123" s="135"/>
      <c r="K123" s="165"/>
      <c r="L123" s="16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ht="15.75" customHeight="1">
      <c r="A124" s="135"/>
      <c r="B124" s="135"/>
      <c r="C124" s="135"/>
      <c r="D124" s="135"/>
      <c r="E124" s="135"/>
      <c r="F124" s="165"/>
      <c r="G124" s="135"/>
      <c r="H124" s="165"/>
      <c r="I124" s="165"/>
      <c r="J124" s="135"/>
      <c r="K124" s="165"/>
      <c r="L124" s="16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ht="15.75" customHeight="1">
      <c r="A125" s="135"/>
      <c r="B125" s="135"/>
      <c r="C125" s="135"/>
      <c r="D125" s="135"/>
      <c r="E125" s="135"/>
      <c r="F125" s="165"/>
      <c r="G125" s="135"/>
      <c r="H125" s="165"/>
      <c r="I125" s="165"/>
      <c r="J125" s="135"/>
      <c r="K125" s="165"/>
      <c r="L125" s="16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ht="15.75" customHeight="1">
      <c r="A126" s="135"/>
      <c r="B126" s="135"/>
      <c r="C126" s="135"/>
      <c r="D126" s="135"/>
      <c r="E126" s="135"/>
      <c r="F126" s="165"/>
      <c r="G126" s="135"/>
      <c r="H126" s="165"/>
      <c r="I126" s="165"/>
      <c r="J126" s="135"/>
      <c r="K126" s="165"/>
      <c r="L126" s="16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ht="15.75" customHeight="1">
      <c r="A127" s="135"/>
      <c r="B127" s="135"/>
      <c r="C127" s="135"/>
      <c r="D127" s="135"/>
      <c r="E127" s="135"/>
      <c r="F127" s="165"/>
      <c r="G127" s="135"/>
      <c r="H127" s="165"/>
      <c r="I127" s="165"/>
      <c r="J127" s="135"/>
      <c r="K127" s="165"/>
      <c r="L127" s="16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ht="15.75" customHeight="1">
      <c r="A128" s="135"/>
      <c r="B128" s="135"/>
      <c r="C128" s="135"/>
      <c r="D128" s="135"/>
      <c r="E128" s="135"/>
      <c r="F128" s="165"/>
      <c r="G128" s="135"/>
      <c r="H128" s="165"/>
      <c r="I128" s="165"/>
      <c r="J128" s="135"/>
      <c r="K128" s="165"/>
      <c r="L128" s="16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ht="15.75" customHeight="1">
      <c r="A129" s="135"/>
      <c r="B129" s="135"/>
      <c r="C129" s="135"/>
      <c r="D129" s="135"/>
      <c r="E129" s="135"/>
      <c r="F129" s="165"/>
      <c r="G129" s="135"/>
      <c r="H129" s="165"/>
      <c r="I129" s="165"/>
      <c r="J129" s="135"/>
      <c r="K129" s="165"/>
      <c r="L129" s="16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ht="15.75" customHeight="1">
      <c r="A130" s="135"/>
      <c r="B130" s="135"/>
      <c r="C130" s="135"/>
      <c r="D130" s="135"/>
      <c r="E130" s="135"/>
      <c r="F130" s="165"/>
      <c r="G130" s="135"/>
      <c r="H130" s="165"/>
      <c r="I130" s="165"/>
      <c r="J130" s="135"/>
      <c r="K130" s="165"/>
      <c r="L130" s="16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ht="15.75" customHeight="1">
      <c r="A131" s="135"/>
      <c r="B131" s="135"/>
      <c r="C131" s="135"/>
      <c r="D131" s="135"/>
      <c r="E131" s="135"/>
      <c r="F131" s="165"/>
      <c r="G131" s="135"/>
      <c r="H131" s="165"/>
      <c r="I131" s="165"/>
      <c r="J131" s="135"/>
      <c r="K131" s="165"/>
      <c r="L131" s="16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ht="15.75" customHeight="1">
      <c r="A132" s="135"/>
      <c r="B132" s="135"/>
      <c r="C132" s="135"/>
      <c r="D132" s="135"/>
      <c r="E132" s="135"/>
      <c r="F132" s="165"/>
      <c r="G132" s="135"/>
      <c r="H132" s="165"/>
      <c r="I132" s="165"/>
      <c r="J132" s="135"/>
      <c r="K132" s="165"/>
      <c r="L132" s="16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ht="15.75" customHeight="1">
      <c r="A133" s="135"/>
      <c r="B133" s="135"/>
      <c r="C133" s="135"/>
      <c r="D133" s="135"/>
      <c r="E133" s="135"/>
      <c r="F133" s="165"/>
      <c r="G133" s="135"/>
      <c r="H133" s="165"/>
      <c r="I133" s="165"/>
      <c r="J133" s="135"/>
      <c r="K133" s="165"/>
      <c r="L133" s="16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ht="15.75" customHeight="1">
      <c r="A134" s="135"/>
      <c r="B134" s="135"/>
      <c r="C134" s="135"/>
      <c r="D134" s="135"/>
      <c r="E134" s="135"/>
      <c r="F134" s="165"/>
      <c r="G134" s="135"/>
      <c r="H134" s="165"/>
      <c r="I134" s="165"/>
      <c r="J134" s="135"/>
      <c r="K134" s="165"/>
      <c r="L134" s="16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  <row r="135" ht="15.75" customHeight="1">
      <c r="A135" s="135"/>
      <c r="B135" s="135"/>
      <c r="C135" s="135"/>
      <c r="D135" s="135"/>
      <c r="E135" s="135"/>
      <c r="F135" s="165"/>
      <c r="G135" s="135"/>
      <c r="H135" s="165"/>
      <c r="I135" s="165"/>
      <c r="J135" s="135"/>
      <c r="K135" s="165"/>
      <c r="L135" s="16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</row>
    <row r="136" ht="15.75" customHeight="1">
      <c r="A136" s="135"/>
      <c r="B136" s="135"/>
      <c r="C136" s="135"/>
      <c r="D136" s="135"/>
      <c r="E136" s="135"/>
      <c r="F136" s="165"/>
      <c r="G136" s="135"/>
      <c r="H136" s="165"/>
      <c r="I136" s="165"/>
      <c r="J136" s="135"/>
      <c r="K136" s="165"/>
      <c r="L136" s="16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</row>
    <row r="137" ht="15.75" customHeight="1">
      <c r="A137" s="135"/>
      <c r="B137" s="135"/>
      <c r="C137" s="135"/>
      <c r="D137" s="135"/>
      <c r="E137" s="135"/>
      <c r="F137" s="165"/>
      <c r="G137" s="135"/>
      <c r="H137" s="165"/>
      <c r="I137" s="165"/>
      <c r="J137" s="135"/>
      <c r="K137" s="165"/>
      <c r="L137" s="16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</row>
    <row r="138" ht="15.75" customHeight="1">
      <c r="A138" s="135"/>
      <c r="B138" s="135"/>
      <c r="C138" s="135"/>
      <c r="D138" s="135"/>
      <c r="E138" s="135"/>
      <c r="F138" s="165"/>
      <c r="G138" s="135"/>
      <c r="H138" s="165"/>
      <c r="I138" s="165"/>
      <c r="J138" s="135"/>
      <c r="K138" s="165"/>
      <c r="L138" s="16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</row>
    <row r="139" ht="15.75" customHeight="1">
      <c r="A139" s="135"/>
      <c r="B139" s="135"/>
      <c r="C139" s="135"/>
      <c r="D139" s="135"/>
      <c r="E139" s="135"/>
      <c r="F139" s="165"/>
      <c r="G139" s="135"/>
      <c r="H139" s="165"/>
      <c r="I139" s="165"/>
      <c r="J139" s="135"/>
      <c r="K139" s="165"/>
      <c r="L139" s="16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</row>
    <row r="140" ht="15.75" customHeight="1">
      <c r="A140" s="135"/>
      <c r="B140" s="135"/>
      <c r="C140" s="135"/>
      <c r="D140" s="135"/>
      <c r="E140" s="135"/>
      <c r="F140" s="165"/>
      <c r="G140" s="135"/>
      <c r="H140" s="165"/>
      <c r="I140" s="165"/>
      <c r="J140" s="135"/>
      <c r="K140" s="165"/>
      <c r="L140" s="16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</row>
    <row r="141" ht="15.75" customHeight="1">
      <c r="A141" s="135"/>
      <c r="B141" s="135"/>
      <c r="C141" s="135"/>
      <c r="D141" s="135"/>
      <c r="E141" s="135"/>
      <c r="F141" s="165"/>
      <c r="G141" s="135"/>
      <c r="H141" s="165"/>
      <c r="I141" s="165"/>
      <c r="J141" s="135"/>
      <c r="K141" s="165"/>
      <c r="L141" s="16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</row>
    <row r="142" ht="15.75" customHeight="1">
      <c r="A142" s="135"/>
      <c r="B142" s="135"/>
      <c r="C142" s="135"/>
      <c r="D142" s="135"/>
      <c r="E142" s="135"/>
      <c r="F142" s="165"/>
      <c r="G142" s="135"/>
      <c r="H142" s="165"/>
      <c r="I142" s="165"/>
      <c r="J142" s="135"/>
      <c r="K142" s="165"/>
      <c r="L142" s="16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</row>
    <row r="143" ht="15.75" customHeight="1">
      <c r="A143" s="135"/>
      <c r="B143" s="135"/>
      <c r="C143" s="135"/>
      <c r="D143" s="135"/>
      <c r="E143" s="135"/>
      <c r="F143" s="165"/>
      <c r="G143" s="135"/>
      <c r="H143" s="165"/>
      <c r="I143" s="165"/>
      <c r="J143" s="135"/>
      <c r="K143" s="165"/>
      <c r="L143" s="16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</row>
    <row r="144" ht="15.75" customHeight="1">
      <c r="A144" s="135"/>
      <c r="B144" s="135"/>
      <c r="C144" s="135"/>
      <c r="D144" s="135"/>
      <c r="E144" s="135"/>
      <c r="F144" s="165"/>
      <c r="G144" s="135"/>
      <c r="H144" s="165"/>
      <c r="I144" s="165"/>
      <c r="J144" s="135"/>
      <c r="K144" s="165"/>
      <c r="L144" s="16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</row>
    <row r="145" ht="15.75" customHeight="1">
      <c r="A145" s="135"/>
      <c r="B145" s="135"/>
      <c r="C145" s="135"/>
      <c r="D145" s="135"/>
      <c r="E145" s="135"/>
      <c r="F145" s="165"/>
      <c r="G145" s="135"/>
      <c r="H145" s="165"/>
      <c r="I145" s="165"/>
      <c r="J145" s="135"/>
      <c r="K145" s="165"/>
      <c r="L145" s="16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</row>
    <row r="146" ht="15.75" customHeight="1">
      <c r="A146" s="135"/>
      <c r="B146" s="135"/>
      <c r="C146" s="135"/>
      <c r="D146" s="135"/>
      <c r="E146" s="135"/>
      <c r="F146" s="165"/>
      <c r="G146" s="135"/>
      <c r="H146" s="165"/>
      <c r="I146" s="165"/>
      <c r="J146" s="135"/>
      <c r="K146" s="165"/>
      <c r="L146" s="16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</row>
    <row r="147" ht="15.75" customHeight="1">
      <c r="A147" s="135"/>
      <c r="B147" s="135"/>
      <c r="C147" s="135"/>
      <c r="D147" s="135"/>
      <c r="E147" s="135"/>
      <c r="F147" s="165"/>
      <c r="G147" s="135"/>
      <c r="H147" s="165"/>
      <c r="I147" s="165"/>
      <c r="J147" s="135"/>
      <c r="K147" s="165"/>
      <c r="L147" s="16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</row>
    <row r="148" ht="15.75" customHeight="1">
      <c r="A148" s="135"/>
      <c r="B148" s="135"/>
      <c r="C148" s="135"/>
      <c r="D148" s="135"/>
      <c r="E148" s="135"/>
      <c r="F148" s="165"/>
      <c r="G148" s="135"/>
      <c r="H148" s="165"/>
      <c r="I148" s="165"/>
      <c r="J148" s="135"/>
      <c r="K148" s="165"/>
      <c r="L148" s="16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</row>
    <row r="149" ht="15.75" customHeight="1">
      <c r="A149" s="135"/>
      <c r="B149" s="135"/>
      <c r="C149" s="135"/>
      <c r="D149" s="135"/>
      <c r="E149" s="135"/>
      <c r="F149" s="165"/>
      <c r="G149" s="135"/>
      <c r="H149" s="165"/>
      <c r="I149" s="165"/>
      <c r="J149" s="135"/>
      <c r="K149" s="165"/>
      <c r="L149" s="16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</row>
    <row r="150" ht="15.75" customHeight="1">
      <c r="A150" s="135"/>
      <c r="B150" s="135"/>
      <c r="C150" s="135"/>
      <c r="D150" s="135"/>
      <c r="E150" s="135"/>
      <c r="F150" s="165"/>
      <c r="G150" s="135"/>
      <c r="H150" s="165"/>
      <c r="I150" s="165"/>
      <c r="J150" s="135"/>
      <c r="K150" s="165"/>
      <c r="L150" s="16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</row>
    <row r="151" ht="15.75" customHeight="1">
      <c r="A151" s="135"/>
      <c r="B151" s="135"/>
      <c r="C151" s="135"/>
      <c r="D151" s="135"/>
      <c r="E151" s="135"/>
      <c r="F151" s="165"/>
      <c r="G151" s="135"/>
      <c r="H151" s="165"/>
      <c r="I151" s="165"/>
      <c r="J151" s="135"/>
      <c r="K151" s="165"/>
      <c r="L151" s="16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</row>
    <row r="152" ht="15.75" customHeight="1">
      <c r="A152" s="135"/>
      <c r="B152" s="135"/>
      <c r="C152" s="135"/>
      <c r="D152" s="135"/>
      <c r="E152" s="135"/>
      <c r="F152" s="165"/>
      <c r="G152" s="135"/>
      <c r="H152" s="165"/>
      <c r="I152" s="165"/>
      <c r="J152" s="135"/>
      <c r="K152" s="165"/>
      <c r="L152" s="16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</row>
    <row r="153" ht="15.75" customHeight="1">
      <c r="A153" s="135"/>
      <c r="B153" s="135"/>
      <c r="C153" s="135"/>
      <c r="D153" s="135"/>
      <c r="E153" s="135"/>
      <c r="F153" s="165"/>
      <c r="G153" s="135"/>
      <c r="H153" s="165"/>
      <c r="I153" s="165"/>
      <c r="J153" s="135"/>
      <c r="K153" s="165"/>
      <c r="L153" s="16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</row>
    <row r="154" ht="15.75" customHeight="1">
      <c r="A154" s="135"/>
      <c r="B154" s="135"/>
      <c r="C154" s="135"/>
      <c r="D154" s="135"/>
      <c r="E154" s="135"/>
      <c r="F154" s="165"/>
      <c r="G154" s="135"/>
      <c r="H154" s="165"/>
      <c r="I154" s="165"/>
      <c r="J154" s="135"/>
      <c r="K154" s="165"/>
      <c r="L154" s="16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</row>
    <row r="155" ht="15.75" customHeight="1">
      <c r="A155" s="135"/>
      <c r="B155" s="135"/>
      <c r="C155" s="135"/>
      <c r="D155" s="135"/>
      <c r="E155" s="135"/>
      <c r="F155" s="165"/>
      <c r="G155" s="135"/>
      <c r="H155" s="165"/>
      <c r="I155" s="165"/>
      <c r="J155" s="135"/>
      <c r="K155" s="165"/>
      <c r="L155" s="16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</row>
    <row r="156" ht="15.75" customHeight="1">
      <c r="A156" s="135"/>
      <c r="B156" s="135"/>
      <c r="C156" s="135"/>
      <c r="D156" s="135"/>
      <c r="E156" s="135"/>
      <c r="F156" s="165"/>
      <c r="G156" s="135"/>
      <c r="H156" s="165"/>
      <c r="I156" s="165"/>
      <c r="J156" s="135"/>
      <c r="K156" s="165"/>
      <c r="L156" s="16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</row>
    <row r="157" ht="15.75" customHeight="1">
      <c r="A157" s="135"/>
      <c r="B157" s="135"/>
      <c r="C157" s="135"/>
      <c r="D157" s="135"/>
      <c r="E157" s="135"/>
      <c r="F157" s="165"/>
      <c r="G157" s="135"/>
      <c r="H157" s="165"/>
      <c r="I157" s="165"/>
      <c r="J157" s="135"/>
      <c r="K157" s="165"/>
      <c r="L157" s="16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</row>
    <row r="158" ht="15.75" customHeight="1">
      <c r="A158" s="135"/>
      <c r="B158" s="135"/>
      <c r="C158" s="135"/>
      <c r="D158" s="135"/>
      <c r="E158" s="135"/>
      <c r="F158" s="165"/>
      <c r="G158" s="135"/>
      <c r="H158" s="165"/>
      <c r="I158" s="165"/>
      <c r="J158" s="135"/>
      <c r="K158" s="165"/>
      <c r="L158" s="16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</row>
    <row r="159" ht="15.75" customHeight="1">
      <c r="A159" s="135"/>
      <c r="B159" s="135"/>
      <c r="C159" s="135"/>
      <c r="D159" s="135"/>
      <c r="E159" s="135"/>
      <c r="F159" s="165"/>
      <c r="G159" s="135"/>
      <c r="H159" s="165"/>
      <c r="I159" s="165"/>
      <c r="J159" s="135"/>
      <c r="K159" s="165"/>
      <c r="L159" s="16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</row>
    <row r="160" ht="15.75" customHeight="1">
      <c r="A160" s="135"/>
      <c r="B160" s="135"/>
      <c r="C160" s="135"/>
      <c r="D160" s="135"/>
      <c r="E160" s="135"/>
      <c r="F160" s="165"/>
      <c r="G160" s="135"/>
      <c r="H160" s="165"/>
      <c r="I160" s="165"/>
      <c r="J160" s="135"/>
      <c r="K160" s="165"/>
      <c r="L160" s="16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</row>
    <row r="161" ht="15.75" customHeight="1">
      <c r="A161" s="135"/>
      <c r="B161" s="135"/>
      <c r="C161" s="135"/>
      <c r="D161" s="135"/>
      <c r="E161" s="135"/>
      <c r="F161" s="165"/>
      <c r="G161" s="135"/>
      <c r="H161" s="165"/>
      <c r="I161" s="165"/>
      <c r="J161" s="135"/>
      <c r="K161" s="165"/>
      <c r="L161" s="16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</row>
    <row r="162" ht="15.75" customHeight="1">
      <c r="A162" s="135"/>
      <c r="B162" s="135"/>
      <c r="C162" s="135"/>
      <c r="D162" s="135"/>
      <c r="E162" s="135"/>
      <c r="F162" s="165"/>
      <c r="G162" s="135"/>
      <c r="H162" s="165"/>
      <c r="I162" s="165"/>
      <c r="J162" s="135"/>
      <c r="K162" s="165"/>
      <c r="L162" s="16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</row>
    <row r="163" ht="15.75" customHeight="1">
      <c r="A163" s="135"/>
      <c r="B163" s="135"/>
      <c r="C163" s="135"/>
      <c r="D163" s="135"/>
      <c r="E163" s="135"/>
      <c r="F163" s="165"/>
      <c r="G163" s="135"/>
      <c r="H163" s="165"/>
      <c r="I163" s="165"/>
      <c r="J163" s="135"/>
      <c r="K163" s="165"/>
      <c r="L163" s="16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</row>
    <row r="164" ht="15.75" customHeight="1">
      <c r="A164" s="135"/>
      <c r="B164" s="135"/>
      <c r="C164" s="135"/>
      <c r="D164" s="135"/>
      <c r="E164" s="135"/>
      <c r="F164" s="165"/>
      <c r="G164" s="135"/>
      <c r="H164" s="165"/>
      <c r="I164" s="165"/>
      <c r="J164" s="135"/>
      <c r="K164" s="165"/>
      <c r="L164" s="16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5" ht="15.75" customHeight="1">
      <c r="A165" s="135"/>
      <c r="B165" s="135"/>
      <c r="C165" s="135"/>
      <c r="D165" s="135"/>
      <c r="E165" s="135"/>
      <c r="F165" s="165"/>
      <c r="G165" s="135"/>
      <c r="H165" s="165"/>
      <c r="I165" s="165"/>
      <c r="J165" s="135"/>
      <c r="K165" s="165"/>
      <c r="L165" s="16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</row>
    <row r="166" ht="15.75" customHeight="1">
      <c r="A166" s="135"/>
      <c r="B166" s="135"/>
      <c r="C166" s="135"/>
      <c r="D166" s="135"/>
      <c r="E166" s="135"/>
      <c r="F166" s="165"/>
      <c r="G166" s="135"/>
      <c r="H166" s="165"/>
      <c r="I166" s="165"/>
      <c r="J166" s="135"/>
      <c r="K166" s="165"/>
      <c r="L166" s="16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</row>
    <row r="167" ht="15.75" customHeight="1">
      <c r="A167" s="135"/>
      <c r="B167" s="135"/>
      <c r="C167" s="135"/>
      <c r="D167" s="135"/>
      <c r="E167" s="135"/>
      <c r="F167" s="165"/>
      <c r="G167" s="135"/>
      <c r="H167" s="165"/>
      <c r="I167" s="165"/>
      <c r="J167" s="135"/>
      <c r="K167" s="165"/>
      <c r="L167" s="16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</row>
    <row r="168" ht="15.75" customHeight="1">
      <c r="A168" s="135"/>
      <c r="B168" s="135"/>
      <c r="C168" s="135"/>
      <c r="D168" s="135"/>
      <c r="E168" s="135"/>
      <c r="F168" s="165"/>
      <c r="G168" s="135"/>
      <c r="H168" s="165"/>
      <c r="I168" s="165"/>
      <c r="J168" s="135"/>
      <c r="K168" s="165"/>
      <c r="L168" s="16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</row>
    <row r="169" ht="15.75" customHeight="1">
      <c r="A169" s="135"/>
      <c r="B169" s="135"/>
      <c r="C169" s="135"/>
      <c r="D169" s="135"/>
      <c r="E169" s="135"/>
      <c r="F169" s="165"/>
      <c r="G169" s="135"/>
      <c r="H169" s="165"/>
      <c r="I169" s="165"/>
      <c r="J169" s="135"/>
      <c r="K169" s="165"/>
      <c r="L169" s="16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</row>
    <row r="170" ht="15.75" customHeight="1">
      <c r="A170" s="135"/>
      <c r="B170" s="135"/>
      <c r="C170" s="135"/>
      <c r="D170" s="135"/>
      <c r="E170" s="135"/>
      <c r="F170" s="165"/>
      <c r="G170" s="135"/>
      <c r="H170" s="165"/>
      <c r="I170" s="165"/>
      <c r="J170" s="135"/>
      <c r="K170" s="165"/>
      <c r="L170" s="16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</row>
    <row r="171" ht="15.75" customHeight="1">
      <c r="A171" s="135"/>
      <c r="B171" s="135"/>
      <c r="C171" s="135"/>
      <c r="D171" s="135"/>
      <c r="E171" s="135"/>
      <c r="F171" s="165"/>
      <c r="G171" s="135"/>
      <c r="H171" s="165"/>
      <c r="I171" s="165"/>
      <c r="J171" s="135"/>
      <c r="K171" s="165"/>
      <c r="L171" s="16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</row>
    <row r="172" ht="15.75" customHeight="1">
      <c r="A172" s="135"/>
      <c r="B172" s="135"/>
      <c r="C172" s="135"/>
      <c r="D172" s="135"/>
      <c r="E172" s="135"/>
      <c r="F172" s="165"/>
      <c r="G172" s="135"/>
      <c r="H172" s="165"/>
      <c r="I172" s="165"/>
      <c r="J172" s="135"/>
      <c r="K172" s="165"/>
      <c r="L172" s="16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</row>
    <row r="173" ht="15.75" customHeight="1">
      <c r="A173" s="135"/>
      <c r="B173" s="135"/>
      <c r="C173" s="135"/>
      <c r="D173" s="135"/>
      <c r="E173" s="135"/>
      <c r="F173" s="165"/>
      <c r="G173" s="135"/>
      <c r="H173" s="165"/>
      <c r="I173" s="165"/>
      <c r="J173" s="135"/>
      <c r="K173" s="165"/>
      <c r="L173" s="16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</row>
    <row r="174" ht="15.75" customHeight="1">
      <c r="A174" s="135"/>
      <c r="B174" s="135"/>
      <c r="C174" s="135"/>
      <c r="D174" s="135"/>
      <c r="E174" s="135"/>
      <c r="F174" s="165"/>
      <c r="G174" s="135"/>
      <c r="H174" s="165"/>
      <c r="I174" s="165"/>
      <c r="J174" s="135"/>
      <c r="K174" s="165"/>
      <c r="L174" s="16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</row>
    <row r="175" ht="15.75" customHeight="1">
      <c r="A175" s="135"/>
      <c r="B175" s="135"/>
      <c r="C175" s="135"/>
      <c r="D175" s="135"/>
      <c r="E175" s="135"/>
      <c r="F175" s="165"/>
      <c r="G175" s="135"/>
      <c r="H175" s="165"/>
      <c r="I175" s="165"/>
      <c r="J175" s="135"/>
      <c r="K175" s="165"/>
      <c r="L175" s="16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</row>
    <row r="176" ht="15.75" customHeight="1">
      <c r="A176" s="135"/>
      <c r="B176" s="135"/>
      <c r="C176" s="135"/>
      <c r="D176" s="135"/>
      <c r="E176" s="135"/>
      <c r="F176" s="165"/>
      <c r="G176" s="135"/>
      <c r="H176" s="165"/>
      <c r="I176" s="165"/>
      <c r="J176" s="135"/>
      <c r="K176" s="165"/>
      <c r="L176" s="16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</row>
    <row r="177" ht="15.75" customHeight="1">
      <c r="A177" s="135"/>
      <c r="B177" s="135"/>
      <c r="C177" s="135"/>
      <c r="D177" s="135"/>
      <c r="E177" s="135"/>
      <c r="F177" s="165"/>
      <c r="G177" s="135"/>
      <c r="H177" s="165"/>
      <c r="I177" s="165"/>
      <c r="J177" s="135"/>
      <c r="K177" s="165"/>
      <c r="L177" s="16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</row>
    <row r="178" ht="15.75" customHeight="1">
      <c r="A178" s="135"/>
      <c r="B178" s="135"/>
      <c r="C178" s="135"/>
      <c r="D178" s="135"/>
      <c r="E178" s="135"/>
      <c r="F178" s="165"/>
      <c r="G178" s="135"/>
      <c r="H178" s="165"/>
      <c r="I178" s="165"/>
      <c r="J178" s="135"/>
      <c r="K178" s="165"/>
      <c r="L178" s="16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</row>
    <row r="179" ht="15.75" customHeight="1">
      <c r="A179" s="135"/>
      <c r="B179" s="135"/>
      <c r="C179" s="135"/>
      <c r="D179" s="135"/>
      <c r="E179" s="135"/>
      <c r="F179" s="165"/>
      <c r="G179" s="135"/>
      <c r="H179" s="165"/>
      <c r="I179" s="165"/>
      <c r="J179" s="135"/>
      <c r="K179" s="165"/>
      <c r="L179" s="16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</row>
    <row r="180" ht="15.75" customHeight="1">
      <c r="A180" s="135"/>
      <c r="B180" s="135"/>
      <c r="C180" s="135"/>
      <c r="D180" s="135"/>
      <c r="E180" s="135"/>
      <c r="F180" s="165"/>
      <c r="G180" s="135"/>
      <c r="H180" s="165"/>
      <c r="I180" s="165"/>
      <c r="J180" s="135"/>
      <c r="K180" s="165"/>
      <c r="L180" s="16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</row>
    <row r="181" ht="15.75" customHeight="1">
      <c r="A181" s="135"/>
      <c r="B181" s="135"/>
      <c r="C181" s="135"/>
      <c r="D181" s="135"/>
      <c r="E181" s="135"/>
      <c r="F181" s="165"/>
      <c r="G181" s="135"/>
      <c r="H181" s="165"/>
      <c r="I181" s="165"/>
      <c r="J181" s="135"/>
      <c r="K181" s="165"/>
      <c r="L181" s="16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</row>
    <row r="182" ht="15.75" customHeight="1">
      <c r="A182" s="135"/>
      <c r="B182" s="135"/>
      <c r="C182" s="135"/>
      <c r="D182" s="135"/>
      <c r="E182" s="135"/>
      <c r="F182" s="165"/>
      <c r="G182" s="135"/>
      <c r="H182" s="165"/>
      <c r="I182" s="165"/>
      <c r="J182" s="135"/>
      <c r="K182" s="165"/>
      <c r="L182" s="16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</row>
    <row r="183" ht="15.75" customHeight="1">
      <c r="A183" s="135"/>
      <c r="B183" s="135"/>
      <c r="C183" s="135"/>
      <c r="D183" s="135"/>
      <c r="E183" s="135"/>
      <c r="F183" s="165"/>
      <c r="G183" s="135"/>
      <c r="H183" s="165"/>
      <c r="I183" s="165"/>
      <c r="J183" s="135"/>
      <c r="K183" s="165"/>
      <c r="L183" s="16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</row>
    <row r="184" ht="15.75" customHeight="1">
      <c r="A184" s="135"/>
      <c r="B184" s="135"/>
      <c r="C184" s="135"/>
      <c r="D184" s="135"/>
      <c r="E184" s="135"/>
      <c r="F184" s="165"/>
      <c r="G184" s="135"/>
      <c r="H184" s="165"/>
      <c r="I184" s="165"/>
      <c r="J184" s="135"/>
      <c r="K184" s="165"/>
      <c r="L184" s="16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</row>
    <row r="185" ht="15.75" customHeight="1">
      <c r="A185" s="135"/>
      <c r="B185" s="135"/>
      <c r="C185" s="135"/>
      <c r="D185" s="135"/>
      <c r="E185" s="135"/>
      <c r="F185" s="165"/>
      <c r="G185" s="135"/>
      <c r="H185" s="165"/>
      <c r="I185" s="165"/>
      <c r="J185" s="135"/>
      <c r="K185" s="165"/>
      <c r="L185" s="16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</row>
    <row r="186" ht="15.75" customHeight="1">
      <c r="A186" s="135"/>
      <c r="B186" s="135"/>
      <c r="C186" s="135"/>
      <c r="D186" s="135"/>
      <c r="E186" s="135"/>
      <c r="F186" s="165"/>
      <c r="G186" s="135"/>
      <c r="H186" s="165"/>
      <c r="I186" s="165"/>
      <c r="J186" s="135"/>
      <c r="K186" s="165"/>
      <c r="L186" s="16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</row>
    <row r="187" ht="15.75" customHeight="1">
      <c r="A187" s="135"/>
      <c r="B187" s="135"/>
      <c r="C187" s="135"/>
      <c r="D187" s="135"/>
      <c r="E187" s="135"/>
      <c r="F187" s="165"/>
      <c r="G187" s="135"/>
      <c r="H187" s="165"/>
      <c r="I187" s="165"/>
      <c r="J187" s="135"/>
      <c r="K187" s="165"/>
      <c r="L187" s="16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</row>
    <row r="188" ht="15.75" customHeight="1">
      <c r="A188" s="135"/>
      <c r="B188" s="135"/>
      <c r="C188" s="135"/>
      <c r="D188" s="135"/>
      <c r="E188" s="135"/>
      <c r="F188" s="165"/>
      <c r="G188" s="135"/>
      <c r="H188" s="165"/>
      <c r="I188" s="165"/>
      <c r="J188" s="135"/>
      <c r="K188" s="165"/>
      <c r="L188" s="16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</row>
    <row r="189" ht="15.75" customHeight="1">
      <c r="A189" s="135"/>
      <c r="B189" s="135"/>
      <c r="C189" s="135"/>
      <c r="D189" s="135"/>
      <c r="E189" s="135"/>
      <c r="F189" s="165"/>
      <c r="G189" s="135"/>
      <c r="H189" s="165"/>
      <c r="I189" s="165"/>
      <c r="J189" s="135"/>
      <c r="K189" s="165"/>
      <c r="L189" s="16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</row>
    <row r="190" ht="15.75" customHeight="1">
      <c r="A190" s="135"/>
      <c r="B190" s="135"/>
      <c r="C190" s="135"/>
      <c r="D190" s="135"/>
      <c r="E190" s="135"/>
      <c r="F190" s="165"/>
      <c r="G190" s="135"/>
      <c r="H190" s="165"/>
      <c r="I190" s="165"/>
      <c r="J190" s="135"/>
      <c r="K190" s="165"/>
      <c r="L190" s="16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</row>
    <row r="191" ht="15.75" customHeight="1">
      <c r="A191" s="135"/>
      <c r="B191" s="135"/>
      <c r="C191" s="135"/>
      <c r="D191" s="135"/>
      <c r="E191" s="135"/>
      <c r="F191" s="165"/>
      <c r="G191" s="135"/>
      <c r="H191" s="165"/>
      <c r="I191" s="165"/>
      <c r="J191" s="135"/>
      <c r="K191" s="165"/>
      <c r="L191" s="16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</row>
    <row r="192" ht="15.75" customHeight="1">
      <c r="A192" s="135"/>
      <c r="B192" s="135"/>
      <c r="C192" s="135"/>
      <c r="D192" s="135"/>
      <c r="E192" s="135"/>
      <c r="F192" s="165"/>
      <c r="G192" s="135"/>
      <c r="H192" s="165"/>
      <c r="I192" s="165"/>
      <c r="J192" s="135"/>
      <c r="K192" s="165"/>
      <c r="L192" s="16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</row>
    <row r="193" ht="15.75" customHeight="1">
      <c r="A193" s="135"/>
      <c r="B193" s="135"/>
      <c r="C193" s="135"/>
      <c r="D193" s="135"/>
      <c r="E193" s="135"/>
      <c r="F193" s="165"/>
      <c r="G193" s="135"/>
      <c r="H193" s="165"/>
      <c r="I193" s="165"/>
      <c r="J193" s="135"/>
      <c r="K193" s="165"/>
      <c r="L193" s="16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</row>
    <row r="194" ht="15.75" customHeight="1">
      <c r="A194" s="135"/>
      <c r="B194" s="135"/>
      <c r="C194" s="135"/>
      <c r="D194" s="135"/>
      <c r="E194" s="135"/>
      <c r="F194" s="165"/>
      <c r="G194" s="135"/>
      <c r="H194" s="165"/>
      <c r="I194" s="165"/>
      <c r="J194" s="135"/>
      <c r="K194" s="165"/>
      <c r="L194" s="16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</row>
    <row r="195" ht="15.75" customHeight="1">
      <c r="A195" s="135"/>
      <c r="B195" s="135"/>
      <c r="C195" s="135"/>
      <c r="D195" s="135"/>
      <c r="E195" s="135"/>
      <c r="F195" s="165"/>
      <c r="G195" s="135"/>
      <c r="H195" s="165"/>
      <c r="I195" s="165"/>
      <c r="J195" s="135"/>
      <c r="K195" s="165"/>
      <c r="L195" s="16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</row>
    <row r="196" ht="15.75" customHeight="1">
      <c r="A196" s="135"/>
      <c r="B196" s="135"/>
      <c r="C196" s="135"/>
      <c r="D196" s="135"/>
      <c r="E196" s="135"/>
      <c r="F196" s="165"/>
      <c r="G196" s="135"/>
      <c r="H196" s="165"/>
      <c r="I196" s="165"/>
      <c r="J196" s="135"/>
      <c r="K196" s="165"/>
      <c r="L196" s="16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</row>
    <row r="197" ht="15.75" customHeight="1">
      <c r="A197" s="135"/>
      <c r="B197" s="135"/>
      <c r="C197" s="135"/>
      <c r="D197" s="135"/>
      <c r="E197" s="135"/>
      <c r="F197" s="165"/>
      <c r="G197" s="135"/>
      <c r="H197" s="165"/>
      <c r="I197" s="165"/>
      <c r="J197" s="135"/>
      <c r="K197" s="165"/>
      <c r="L197" s="16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</row>
    <row r="198" ht="15.75" customHeight="1">
      <c r="A198" s="135"/>
      <c r="B198" s="135"/>
      <c r="C198" s="135"/>
      <c r="D198" s="135"/>
      <c r="E198" s="135"/>
      <c r="F198" s="165"/>
      <c r="G198" s="135"/>
      <c r="H198" s="165"/>
      <c r="I198" s="165"/>
      <c r="J198" s="135"/>
      <c r="K198" s="165"/>
      <c r="L198" s="16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</row>
    <row r="199" ht="15.75" customHeight="1">
      <c r="A199" s="135"/>
      <c r="B199" s="135"/>
      <c r="C199" s="135"/>
      <c r="D199" s="135"/>
      <c r="E199" s="135"/>
      <c r="F199" s="165"/>
      <c r="G199" s="135"/>
      <c r="H199" s="165"/>
      <c r="I199" s="165"/>
      <c r="J199" s="135"/>
      <c r="K199" s="165"/>
      <c r="L199" s="16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</row>
    <row r="200" ht="15.75" customHeight="1">
      <c r="A200" s="135"/>
      <c r="B200" s="135"/>
      <c r="C200" s="135"/>
      <c r="D200" s="135"/>
      <c r="E200" s="135"/>
      <c r="F200" s="165"/>
      <c r="G200" s="135"/>
      <c r="H200" s="165"/>
      <c r="I200" s="165"/>
      <c r="J200" s="135"/>
      <c r="K200" s="165"/>
      <c r="L200" s="16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</row>
    <row r="201" ht="15.75" customHeight="1">
      <c r="A201" s="135"/>
      <c r="B201" s="135"/>
      <c r="C201" s="135"/>
      <c r="D201" s="135"/>
      <c r="E201" s="135"/>
      <c r="F201" s="165"/>
      <c r="G201" s="135"/>
      <c r="H201" s="165"/>
      <c r="I201" s="165"/>
      <c r="J201" s="135"/>
      <c r="K201" s="165"/>
      <c r="L201" s="16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</row>
    <row r="202" ht="15.75" customHeight="1">
      <c r="A202" s="135"/>
      <c r="B202" s="135"/>
      <c r="C202" s="135"/>
      <c r="D202" s="135"/>
      <c r="E202" s="135"/>
      <c r="F202" s="165"/>
      <c r="G202" s="135"/>
      <c r="H202" s="165"/>
      <c r="I202" s="165"/>
      <c r="J202" s="135"/>
      <c r="K202" s="165"/>
      <c r="L202" s="16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</row>
    <row r="203" ht="15.75" customHeight="1">
      <c r="A203" s="135"/>
      <c r="B203" s="135"/>
      <c r="C203" s="135"/>
      <c r="D203" s="135"/>
      <c r="E203" s="135"/>
      <c r="F203" s="165"/>
      <c r="G203" s="135"/>
      <c r="H203" s="165"/>
      <c r="I203" s="165"/>
      <c r="J203" s="135"/>
      <c r="K203" s="165"/>
      <c r="L203" s="16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</row>
    <row r="204" ht="15.75" customHeight="1">
      <c r="A204" s="135"/>
      <c r="B204" s="135"/>
      <c r="C204" s="135"/>
      <c r="D204" s="135"/>
      <c r="E204" s="135"/>
      <c r="F204" s="165"/>
      <c r="G204" s="135"/>
      <c r="H204" s="165"/>
      <c r="I204" s="165"/>
      <c r="J204" s="135"/>
      <c r="K204" s="165"/>
      <c r="L204" s="16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</row>
    <row r="205" ht="15.75" customHeight="1">
      <c r="A205" s="135"/>
      <c r="B205" s="135"/>
      <c r="C205" s="135"/>
      <c r="D205" s="135"/>
      <c r="E205" s="135"/>
      <c r="F205" s="165"/>
      <c r="G205" s="135"/>
      <c r="H205" s="165"/>
      <c r="I205" s="165"/>
      <c r="J205" s="135"/>
      <c r="K205" s="165"/>
      <c r="L205" s="16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</row>
    <row r="206" ht="15.75" customHeight="1">
      <c r="A206" s="135"/>
      <c r="B206" s="135"/>
      <c r="C206" s="135"/>
      <c r="D206" s="135"/>
      <c r="E206" s="135"/>
      <c r="F206" s="165"/>
      <c r="G206" s="135"/>
      <c r="H206" s="165"/>
      <c r="I206" s="165"/>
      <c r="J206" s="135"/>
      <c r="K206" s="165"/>
      <c r="L206" s="16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</row>
    <row r="207" ht="15.75" customHeight="1">
      <c r="A207" s="135"/>
      <c r="B207" s="135"/>
      <c r="C207" s="135"/>
      <c r="D207" s="135"/>
      <c r="E207" s="135"/>
      <c r="F207" s="165"/>
      <c r="G207" s="135"/>
      <c r="H207" s="165"/>
      <c r="I207" s="165"/>
      <c r="J207" s="135"/>
      <c r="K207" s="165"/>
      <c r="L207" s="16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</row>
    <row r="208" ht="15.75" customHeight="1">
      <c r="A208" s="135"/>
      <c r="B208" s="135"/>
      <c r="C208" s="135"/>
      <c r="D208" s="135"/>
      <c r="E208" s="135"/>
      <c r="F208" s="165"/>
      <c r="G208" s="135"/>
      <c r="H208" s="165"/>
      <c r="I208" s="165"/>
      <c r="J208" s="135"/>
      <c r="K208" s="165"/>
      <c r="L208" s="16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</row>
    <row r="209" ht="15.75" customHeight="1">
      <c r="A209" s="135"/>
      <c r="B209" s="135"/>
      <c r="C209" s="135"/>
      <c r="D209" s="135"/>
      <c r="E209" s="135"/>
      <c r="F209" s="165"/>
      <c r="G209" s="135"/>
      <c r="H209" s="165"/>
      <c r="I209" s="165"/>
      <c r="J209" s="135"/>
      <c r="K209" s="165"/>
      <c r="L209" s="16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</row>
    <row r="210" ht="15.75" customHeight="1">
      <c r="A210" s="135"/>
      <c r="B210" s="135"/>
      <c r="C210" s="135"/>
      <c r="D210" s="135"/>
      <c r="E210" s="135"/>
      <c r="F210" s="165"/>
      <c r="G210" s="135"/>
      <c r="H210" s="165"/>
      <c r="I210" s="165"/>
      <c r="J210" s="135"/>
      <c r="K210" s="165"/>
      <c r="L210" s="16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</row>
    <row r="211" ht="15.75" customHeight="1">
      <c r="A211" s="135"/>
      <c r="B211" s="135"/>
      <c r="C211" s="135"/>
      <c r="D211" s="135"/>
      <c r="E211" s="135"/>
      <c r="F211" s="165"/>
      <c r="G211" s="135"/>
      <c r="H211" s="165"/>
      <c r="I211" s="165"/>
      <c r="J211" s="135"/>
      <c r="K211" s="165"/>
      <c r="L211" s="16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</row>
    <row r="212" ht="15.75" customHeight="1">
      <c r="A212" s="135"/>
      <c r="B212" s="135"/>
      <c r="C212" s="135"/>
      <c r="D212" s="135"/>
      <c r="E212" s="135"/>
      <c r="F212" s="165"/>
      <c r="G212" s="135"/>
      <c r="H212" s="165"/>
      <c r="I212" s="165"/>
      <c r="J212" s="135"/>
      <c r="K212" s="165"/>
      <c r="L212" s="16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</row>
    <row r="213" ht="15.75" customHeight="1">
      <c r="A213" s="135"/>
      <c r="B213" s="135"/>
      <c r="C213" s="135"/>
      <c r="D213" s="135"/>
      <c r="E213" s="135"/>
      <c r="F213" s="165"/>
      <c r="G213" s="135"/>
      <c r="H213" s="165"/>
      <c r="I213" s="165"/>
      <c r="J213" s="135"/>
      <c r="K213" s="165"/>
      <c r="L213" s="16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</row>
    <row r="214" ht="15.75" customHeight="1">
      <c r="A214" s="135"/>
      <c r="B214" s="135"/>
      <c r="C214" s="135"/>
      <c r="D214" s="135"/>
      <c r="E214" s="135"/>
      <c r="F214" s="165"/>
      <c r="G214" s="135"/>
      <c r="H214" s="165"/>
      <c r="I214" s="165"/>
      <c r="J214" s="135"/>
      <c r="K214" s="165"/>
      <c r="L214" s="16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</row>
    <row r="215" ht="15.75" customHeight="1">
      <c r="A215" s="135"/>
      <c r="B215" s="135"/>
      <c r="C215" s="135"/>
      <c r="D215" s="135"/>
      <c r="E215" s="135"/>
      <c r="F215" s="165"/>
      <c r="G215" s="135"/>
      <c r="H215" s="165"/>
      <c r="I215" s="165"/>
      <c r="J215" s="135"/>
      <c r="K215" s="165"/>
      <c r="L215" s="16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</row>
    <row r="216" ht="15.75" customHeight="1">
      <c r="A216" s="135"/>
      <c r="B216" s="135"/>
      <c r="C216" s="135"/>
      <c r="D216" s="135"/>
      <c r="E216" s="135"/>
      <c r="F216" s="165"/>
      <c r="G216" s="135"/>
      <c r="H216" s="165"/>
      <c r="I216" s="165"/>
      <c r="J216" s="135"/>
      <c r="K216" s="165"/>
      <c r="L216" s="16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</row>
    <row r="217" ht="15.75" customHeight="1">
      <c r="A217" s="135"/>
      <c r="B217" s="135"/>
      <c r="C217" s="135"/>
      <c r="D217" s="135"/>
      <c r="E217" s="135"/>
      <c r="F217" s="165"/>
      <c r="G217" s="135"/>
      <c r="H217" s="165"/>
      <c r="I217" s="165"/>
      <c r="J217" s="135"/>
      <c r="K217" s="165"/>
      <c r="L217" s="16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</row>
    <row r="218" ht="15.75" customHeight="1">
      <c r="A218" s="135"/>
      <c r="B218" s="135"/>
      <c r="C218" s="135"/>
      <c r="D218" s="135"/>
      <c r="E218" s="135"/>
      <c r="F218" s="165"/>
      <c r="G218" s="135"/>
      <c r="H218" s="165"/>
      <c r="I218" s="165"/>
      <c r="J218" s="135"/>
      <c r="K218" s="165"/>
      <c r="L218" s="16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</row>
    <row r="219" ht="15.75" customHeight="1">
      <c r="A219" s="135"/>
      <c r="B219" s="135"/>
      <c r="C219" s="135"/>
      <c r="D219" s="135"/>
      <c r="E219" s="135"/>
      <c r="F219" s="165"/>
      <c r="G219" s="135"/>
      <c r="H219" s="165"/>
      <c r="I219" s="165"/>
      <c r="J219" s="135"/>
      <c r="K219" s="165"/>
      <c r="L219" s="16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</row>
    <row r="220" ht="15.75" customHeight="1">
      <c r="A220" s="135"/>
      <c r="B220" s="135"/>
      <c r="C220" s="135"/>
      <c r="D220" s="135"/>
      <c r="E220" s="135"/>
      <c r="F220" s="165"/>
      <c r="G220" s="135"/>
      <c r="H220" s="165"/>
      <c r="I220" s="165"/>
      <c r="J220" s="135"/>
      <c r="K220" s="165"/>
      <c r="L220" s="16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</row>
    <row r="221" ht="15.75" customHeight="1">
      <c r="A221" s="135"/>
      <c r="B221" s="135"/>
      <c r="C221" s="135"/>
      <c r="D221" s="135"/>
      <c r="E221" s="135"/>
      <c r="F221" s="165"/>
      <c r="G221" s="135"/>
      <c r="H221" s="165"/>
      <c r="I221" s="165"/>
      <c r="J221" s="135"/>
      <c r="K221" s="165"/>
      <c r="L221" s="16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</row>
    <row r="222" ht="15.75" customHeight="1">
      <c r="A222" s="135"/>
      <c r="B222" s="135"/>
      <c r="C222" s="135"/>
      <c r="D222" s="135"/>
      <c r="E222" s="135"/>
      <c r="F222" s="165"/>
      <c r="G222" s="135"/>
      <c r="H222" s="165"/>
      <c r="I222" s="165"/>
      <c r="J222" s="135"/>
      <c r="K222" s="165"/>
      <c r="L222" s="16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</row>
    <row r="223" ht="15.75" customHeight="1">
      <c r="A223" s="135"/>
      <c r="B223" s="135"/>
      <c r="C223" s="135"/>
      <c r="D223" s="135"/>
      <c r="E223" s="135"/>
      <c r="F223" s="165"/>
      <c r="G223" s="135"/>
      <c r="H223" s="165"/>
      <c r="I223" s="165"/>
      <c r="J223" s="135"/>
      <c r="K223" s="165"/>
      <c r="L223" s="16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</row>
    <row r="224" ht="15.75" customHeight="1">
      <c r="A224" s="135"/>
      <c r="B224" s="135"/>
      <c r="C224" s="135"/>
      <c r="D224" s="135"/>
      <c r="E224" s="135"/>
      <c r="F224" s="165"/>
      <c r="G224" s="135"/>
      <c r="H224" s="165"/>
      <c r="I224" s="165"/>
      <c r="J224" s="135"/>
      <c r="K224" s="165"/>
      <c r="L224" s="16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</row>
    <row r="225" ht="15.75" customHeight="1">
      <c r="A225" s="135"/>
      <c r="B225" s="135"/>
      <c r="C225" s="135"/>
      <c r="D225" s="135"/>
      <c r="E225" s="135"/>
      <c r="F225" s="165"/>
      <c r="G225" s="135"/>
      <c r="H225" s="165"/>
      <c r="I225" s="165"/>
      <c r="J225" s="135"/>
      <c r="K225" s="165"/>
      <c r="L225" s="16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</row>
    <row r="226" ht="15.75" customHeight="1">
      <c r="A226" s="135"/>
      <c r="B226" s="135"/>
      <c r="C226" s="135"/>
      <c r="D226" s="135"/>
      <c r="E226" s="135"/>
      <c r="F226" s="165"/>
      <c r="G226" s="135"/>
      <c r="H226" s="165"/>
      <c r="I226" s="165"/>
      <c r="J226" s="135"/>
      <c r="K226" s="165"/>
      <c r="L226" s="16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</row>
    <row r="227" ht="15.75" customHeight="1">
      <c r="A227" s="135"/>
      <c r="B227" s="135"/>
      <c r="C227" s="135"/>
      <c r="D227" s="135"/>
      <c r="E227" s="135"/>
      <c r="F227" s="165"/>
      <c r="G227" s="135"/>
      <c r="H227" s="165"/>
      <c r="I227" s="165"/>
      <c r="J227" s="135"/>
      <c r="K227" s="165"/>
      <c r="L227" s="16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</row>
    <row r="228" ht="15.75" customHeight="1">
      <c r="A228" s="135"/>
      <c r="B228" s="135"/>
      <c r="C228" s="135"/>
      <c r="D228" s="135"/>
      <c r="E228" s="135"/>
      <c r="F228" s="165"/>
      <c r="G228" s="135"/>
      <c r="H228" s="165"/>
      <c r="I228" s="165"/>
      <c r="J228" s="135"/>
      <c r="K228" s="165"/>
      <c r="L228" s="16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</row>
    <row r="229" ht="15.75" customHeight="1">
      <c r="A229" s="135"/>
      <c r="B229" s="135"/>
      <c r="C229" s="135"/>
      <c r="D229" s="135"/>
      <c r="E229" s="135"/>
      <c r="F229" s="165"/>
      <c r="G229" s="135"/>
      <c r="H229" s="165"/>
      <c r="I229" s="165"/>
      <c r="J229" s="135"/>
      <c r="K229" s="165"/>
      <c r="L229" s="16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</row>
    <row r="230" ht="15.75" customHeight="1">
      <c r="A230" s="135"/>
      <c r="B230" s="135"/>
      <c r="C230" s="135"/>
      <c r="D230" s="135"/>
      <c r="E230" s="135"/>
      <c r="F230" s="165"/>
      <c r="G230" s="135"/>
      <c r="H230" s="165"/>
      <c r="I230" s="165"/>
      <c r="J230" s="135"/>
      <c r="K230" s="165"/>
      <c r="L230" s="16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</row>
    <row r="231" ht="15.75" customHeight="1">
      <c r="A231" s="135"/>
      <c r="B231" s="135"/>
      <c r="C231" s="135"/>
      <c r="D231" s="135"/>
      <c r="E231" s="135"/>
      <c r="F231" s="165"/>
      <c r="G231" s="135"/>
      <c r="H231" s="165"/>
      <c r="I231" s="165"/>
      <c r="J231" s="135"/>
      <c r="K231" s="165"/>
      <c r="L231" s="16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</row>
    <row r="232" ht="15.75" customHeight="1">
      <c r="A232" s="135"/>
      <c r="B232" s="135"/>
      <c r="C232" s="135"/>
      <c r="D232" s="135"/>
      <c r="E232" s="135"/>
      <c r="F232" s="165"/>
      <c r="G232" s="135"/>
      <c r="H232" s="165"/>
      <c r="I232" s="165"/>
      <c r="J232" s="135"/>
      <c r="K232" s="165"/>
      <c r="L232" s="16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3" ht="15.75" customHeight="1">
      <c r="A233" s="135"/>
      <c r="B233" s="135"/>
      <c r="C233" s="135"/>
      <c r="D233" s="135"/>
      <c r="E233" s="135"/>
      <c r="F233" s="165"/>
      <c r="G233" s="135"/>
      <c r="H233" s="165"/>
      <c r="I233" s="165"/>
      <c r="J233" s="135"/>
      <c r="K233" s="165"/>
      <c r="L233" s="16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</row>
    <row r="234" ht="15.75" customHeight="1">
      <c r="A234" s="135"/>
      <c r="B234" s="135"/>
      <c r="C234" s="135"/>
      <c r="D234" s="135"/>
      <c r="E234" s="135"/>
      <c r="F234" s="165"/>
      <c r="G234" s="135"/>
      <c r="H234" s="165"/>
      <c r="I234" s="165"/>
      <c r="J234" s="135"/>
      <c r="K234" s="165"/>
      <c r="L234" s="16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</row>
    <row r="235" ht="15.75" customHeight="1">
      <c r="A235" s="135"/>
      <c r="B235" s="135"/>
      <c r="C235" s="135"/>
      <c r="D235" s="135"/>
      <c r="E235" s="135"/>
      <c r="F235" s="165"/>
      <c r="G235" s="135"/>
      <c r="H235" s="165"/>
      <c r="I235" s="165"/>
      <c r="J235" s="135"/>
      <c r="K235" s="165"/>
      <c r="L235" s="16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</row>
    <row r="236" ht="15.75" customHeight="1">
      <c r="A236" s="135"/>
      <c r="B236" s="135"/>
      <c r="C236" s="135"/>
      <c r="D236" s="135"/>
      <c r="E236" s="135"/>
      <c r="F236" s="165"/>
      <c r="G236" s="135"/>
      <c r="H236" s="165"/>
      <c r="I236" s="165"/>
      <c r="J236" s="135"/>
      <c r="K236" s="165"/>
      <c r="L236" s="16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</row>
    <row r="237" ht="15.75" customHeight="1">
      <c r="A237" s="135"/>
      <c r="B237" s="135"/>
      <c r="C237" s="135"/>
      <c r="D237" s="135"/>
      <c r="E237" s="135"/>
      <c r="F237" s="165"/>
      <c r="G237" s="135"/>
      <c r="H237" s="165"/>
      <c r="I237" s="165"/>
      <c r="J237" s="135"/>
      <c r="K237" s="165"/>
      <c r="L237" s="16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</row>
    <row r="238" ht="15.75" customHeight="1">
      <c r="A238" s="135"/>
      <c r="B238" s="135"/>
      <c r="C238" s="135"/>
      <c r="D238" s="135"/>
      <c r="E238" s="135"/>
      <c r="F238" s="165"/>
      <c r="G238" s="135"/>
      <c r="H238" s="165"/>
      <c r="I238" s="165"/>
      <c r="J238" s="135"/>
      <c r="K238" s="165"/>
      <c r="L238" s="16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</row>
    <row r="239" ht="15.75" customHeight="1">
      <c r="A239" s="135"/>
      <c r="B239" s="135"/>
      <c r="C239" s="135"/>
      <c r="D239" s="135"/>
      <c r="E239" s="135"/>
      <c r="F239" s="165"/>
      <c r="G239" s="135"/>
      <c r="H239" s="165"/>
      <c r="I239" s="165"/>
      <c r="J239" s="135"/>
      <c r="K239" s="165"/>
      <c r="L239" s="16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</row>
    <row r="240" ht="15.75" customHeight="1">
      <c r="A240" s="135"/>
      <c r="B240" s="135"/>
      <c r="C240" s="135"/>
      <c r="D240" s="135"/>
      <c r="E240" s="135"/>
      <c r="F240" s="165"/>
      <c r="G240" s="135"/>
      <c r="H240" s="165"/>
      <c r="I240" s="165"/>
      <c r="J240" s="135"/>
      <c r="K240" s="165"/>
      <c r="L240" s="16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</row>
    <row r="241" ht="15.75" customHeight="1">
      <c r="A241" s="135"/>
      <c r="B241" s="135"/>
      <c r="C241" s="135"/>
      <c r="D241" s="135"/>
      <c r="E241" s="135"/>
      <c r="F241" s="165"/>
      <c r="G241" s="135"/>
      <c r="H241" s="165"/>
      <c r="I241" s="165"/>
      <c r="J241" s="135"/>
      <c r="K241" s="165"/>
      <c r="L241" s="16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</row>
    <row r="242" ht="15.75" customHeight="1">
      <c r="A242" s="135"/>
      <c r="B242" s="135"/>
      <c r="C242" s="135"/>
      <c r="D242" s="135"/>
      <c r="E242" s="135"/>
      <c r="F242" s="165"/>
      <c r="G242" s="135"/>
      <c r="H242" s="165"/>
      <c r="I242" s="165"/>
      <c r="J242" s="135"/>
      <c r="K242" s="165"/>
      <c r="L242" s="16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</row>
    <row r="243" ht="15.75" customHeight="1">
      <c r="A243" s="135"/>
      <c r="B243" s="135"/>
      <c r="C243" s="135"/>
      <c r="D243" s="135"/>
      <c r="E243" s="135"/>
      <c r="F243" s="165"/>
      <c r="G243" s="135"/>
      <c r="H243" s="165"/>
      <c r="I243" s="165"/>
      <c r="J243" s="135"/>
      <c r="K243" s="165"/>
      <c r="L243" s="16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</row>
    <row r="244" ht="15.75" customHeight="1">
      <c r="A244" s="135"/>
      <c r="B244" s="135"/>
      <c r="C244" s="135"/>
      <c r="D244" s="135"/>
      <c r="E244" s="135"/>
      <c r="F244" s="165"/>
      <c r="G244" s="135"/>
      <c r="H244" s="165"/>
      <c r="I244" s="165"/>
      <c r="J244" s="135"/>
      <c r="K244" s="165"/>
      <c r="L244" s="16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</row>
    <row r="245" ht="15.75" customHeight="1">
      <c r="A245" s="135"/>
      <c r="B245" s="135"/>
      <c r="C245" s="135"/>
      <c r="D245" s="135"/>
      <c r="E245" s="135"/>
      <c r="F245" s="165"/>
      <c r="G245" s="135"/>
      <c r="H245" s="165"/>
      <c r="I245" s="165"/>
      <c r="J245" s="135"/>
      <c r="K245" s="165"/>
      <c r="L245" s="16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</row>
    <row r="246" ht="15.75" customHeight="1">
      <c r="A246" s="135"/>
      <c r="B246" s="135"/>
      <c r="C246" s="135"/>
      <c r="D246" s="135"/>
      <c r="E246" s="135"/>
      <c r="F246" s="165"/>
      <c r="G246" s="135"/>
      <c r="H246" s="165"/>
      <c r="I246" s="165"/>
      <c r="J246" s="135"/>
      <c r="K246" s="165"/>
      <c r="L246" s="16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</row>
    <row r="247" ht="15.75" customHeight="1">
      <c r="A247" s="135"/>
      <c r="B247" s="135"/>
      <c r="C247" s="135"/>
      <c r="D247" s="135"/>
      <c r="E247" s="135"/>
      <c r="F247" s="165"/>
      <c r="G247" s="135"/>
      <c r="H247" s="165"/>
      <c r="I247" s="165"/>
      <c r="J247" s="135"/>
      <c r="K247" s="165"/>
      <c r="L247" s="16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</row>
    <row r="248" ht="15.75" customHeight="1">
      <c r="A248" s="135"/>
      <c r="B248" s="135"/>
      <c r="C248" s="135"/>
      <c r="D248" s="135"/>
      <c r="E248" s="135"/>
      <c r="F248" s="165"/>
      <c r="G248" s="135"/>
      <c r="H248" s="165"/>
      <c r="I248" s="165"/>
      <c r="J248" s="135"/>
      <c r="K248" s="165"/>
      <c r="L248" s="16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</row>
    <row r="249" ht="15.75" customHeight="1">
      <c r="A249" s="135"/>
      <c r="B249" s="135"/>
      <c r="C249" s="135"/>
      <c r="D249" s="135"/>
      <c r="E249" s="135"/>
      <c r="F249" s="165"/>
      <c r="G249" s="135"/>
      <c r="H249" s="165"/>
      <c r="I249" s="165"/>
      <c r="J249" s="135"/>
      <c r="K249" s="165"/>
      <c r="L249" s="16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</row>
    <row r="250" ht="15.75" customHeight="1">
      <c r="A250" s="135"/>
      <c r="B250" s="135"/>
      <c r="C250" s="135"/>
      <c r="D250" s="135"/>
      <c r="E250" s="135"/>
      <c r="F250" s="165"/>
      <c r="G250" s="135"/>
      <c r="H250" s="165"/>
      <c r="I250" s="165"/>
      <c r="J250" s="135"/>
      <c r="K250" s="165"/>
      <c r="L250" s="16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</row>
    <row r="251" ht="15.75" customHeight="1">
      <c r="A251" s="135"/>
      <c r="B251" s="135"/>
      <c r="C251" s="135"/>
      <c r="D251" s="135"/>
      <c r="E251" s="135"/>
      <c r="F251" s="165"/>
      <c r="G251" s="135"/>
      <c r="H251" s="165"/>
      <c r="I251" s="165"/>
      <c r="J251" s="135"/>
      <c r="K251" s="165"/>
      <c r="L251" s="16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</row>
    <row r="252" ht="15.75" customHeight="1">
      <c r="A252" s="135"/>
      <c r="B252" s="135"/>
      <c r="C252" s="135"/>
      <c r="D252" s="135"/>
      <c r="E252" s="135"/>
      <c r="F252" s="165"/>
      <c r="G252" s="135"/>
      <c r="H252" s="165"/>
      <c r="I252" s="165"/>
      <c r="J252" s="135"/>
      <c r="K252" s="165"/>
      <c r="L252" s="16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</row>
    <row r="253" ht="15.75" customHeight="1">
      <c r="A253" s="135"/>
      <c r="B253" s="135"/>
      <c r="C253" s="135"/>
      <c r="D253" s="135"/>
      <c r="E253" s="135"/>
      <c r="F253" s="165"/>
      <c r="G253" s="135"/>
      <c r="H253" s="165"/>
      <c r="I253" s="165"/>
      <c r="J253" s="135"/>
      <c r="K253" s="165"/>
      <c r="L253" s="16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ht="15.75" customHeight="1">
      <c r="A254" s="135"/>
      <c r="B254" s="135"/>
      <c r="C254" s="135"/>
      <c r="D254" s="135"/>
      <c r="E254" s="135"/>
      <c r="F254" s="165"/>
      <c r="G254" s="135"/>
      <c r="H254" s="165"/>
      <c r="I254" s="165"/>
      <c r="J254" s="135"/>
      <c r="K254" s="165"/>
      <c r="L254" s="16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ht="15.75" customHeight="1">
      <c r="A255" s="135"/>
      <c r="B255" s="135"/>
      <c r="C255" s="135"/>
      <c r="D255" s="135"/>
      <c r="E255" s="135"/>
      <c r="F255" s="165"/>
      <c r="G255" s="135"/>
      <c r="H255" s="165"/>
      <c r="I255" s="165"/>
      <c r="J255" s="135"/>
      <c r="K255" s="165"/>
      <c r="L255" s="16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</row>
    <row r="256" ht="15.75" customHeight="1">
      <c r="A256" s="135"/>
      <c r="B256" s="135"/>
      <c r="C256" s="135"/>
      <c r="D256" s="135"/>
      <c r="E256" s="135"/>
      <c r="F256" s="165"/>
      <c r="G256" s="135"/>
      <c r="H256" s="165"/>
      <c r="I256" s="165"/>
      <c r="J256" s="135"/>
      <c r="K256" s="165"/>
      <c r="L256" s="16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</row>
    <row r="257" ht="15.75" customHeight="1">
      <c r="A257" s="135"/>
      <c r="B257" s="135"/>
      <c r="C257" s="135"/>
      <c r="D257" s="135"/>
      <c r="E257" s="135"/>
      <c r="F257" s="165"/>
      <c r="G257" s="135"/>
      <c r="H257" s="165"/>
      <c r="I257" s="165"/>
      <c r="J257" s="135"/>
      <c r="K257" s="165"/>
      <c r="L257" s="16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</row>
    <row r="258" ht="15.75" customHeight="1">
      <c r="A258" s="135"/>
      <c r="B258" s="135"/>
      <c r="C258" s="135"/>
      <c r="D258" s="135"/>
      <c r="E258" s="135"/>
      <c r="F258" s="165"/>
      <c r="G258" s="135"/>
      <c r="H258" s="165"/>
      <c r="I258" s="165"/>
      <c r="J258" s="135"/>
      <c r="K258" s="165"/>
      <c r="L258" s="16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</row>
    <row r="259" ht="15.75" customHeight="1">
      <c r="A259" s="135"/>
      <c r="B259" s="135"/>
      <c r="C259" s="135"/>
      <c r="D259" s="135"/>
      <c r="E259" s="135"/>
      <c r="F259" s="165"/>
      <c r="G259" s="135"/>
      <c r="H259" s="165"/>
      <c r="I259" s="165"/>
      <c r="J259" s="135"/>
      <c r="K259" s="165"/>
      <c r="L259" s="16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</row>
    <row r="260" ht="15.75" customHeight="1">
      <c r="A260" s="135"/>
      <c r="B260" s="135"/>
      <c r="C260" s="135"/>
      <c r="D260" s="135"/>
      <c r="E260" s="135"/>
      <c r="F260" s="165"/>
      <c r="G260" s="135"/>
      <c r="H260" s="165"/>
      <c r="I260" s="165"/>
      <c r="J260" s="135"/>
      <c r="K260" s="165"/>
      <c r="L260" s="16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</row>
    <row r="261" ht="15.75" customHeight="1">
      <c r="A261" s="135"/>
      <c r="B261" s="135"/>
      <c r="C261" s="135"/>
      <c r="D261" s="135"/>
      <c r="E261" s="135"/>
      <c r="F261" s="165"/>
      <c r="G261" s="135"/>
      <c r="H261" s="165"/>
      <c r="I261" s="165"/>
      <c r="J261" s="135"/>
      <c r="K261" s="165"/>
      <c r="L261" s="16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</row>
    <row r="262" ht="15.75" customHeight="1">
      <c r="A262" s="135"/>
      <c r="B262" s="135"/>
      <c r="C262" s="135"/>
      <c r="D262" s="135"/>
      <c r="E262" s="135"/>
      <c r="F262" s="165"/>
      <c r="G262" s="135"/>
      <c r="H262" s="165"/>
      <c r="I262" s="165"/>
      <c r="J262" s="135"/>
      <c r="K262" s="165"/>
      <c r="L262" s="16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</row>
    <row r="263" ht="15.75" customHeight="1">
      <c r="A263" s="135"/>
      <c r="B263" s="135"/>
      <c r="C263" s="135"/>
      <c r="D263" s="135"/>
      <c r="E263" s="135"/>
      <c r="F263" s="165"/>
      <c r="G263" s="135"/>
      <c r="H263" s="165"/>
      <c r="I263" s="165"/>
      <c r="J263" s="135"/>
      <c r="K263" s="165"/>
      <c r="L263" s="16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</row>
    <row r="264" ht="15.75" customHeight="1">
      <c r="A264" s="135"/>
      <c r="B264" s="135"/>
      <c r="C264" s="135"/>
      <c r="D264" s="135"/>
      <c r="E264" s="135"/>
      <c r="F264" s="165"/>
      <c r="G264" s="135"/>
      <c r="H264" s="165"/>
      <c r="I264" s="165"/>
      <c r="J264" s="135"/>
      <c r="K264" s="165"/>
      <c r="L264" s="16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</row>
    <row r="265" ht="15.75" customHeight="1">
      <c r="A265" s="135"/>
      <c r="B265" s="135"/>
      <c r="C265" s="135"/>
      <c r="D265" s="135"/>
      <c r="E265" s="135"/>
      <c r="F265" s="165"/>
      <c r="G265" s="135"/>
      <c r="H265" s="165"/>
      <c r="I265" s="165"/>
      <c r="J265" s="135"/>
      <c r="K265" s="165"/>
      <c r="L265" s="16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</row>
    <row r="266" ht="15.75" customHeight="1">
      <c r="A266" s="135"/>
      <c r="B266" s="135"/>
      <c r="C266" s="135"/>
      <c r="D266" s="135"/>
      <c r="E266" s="135"/>
      <c r="F266" s="165"/>
      <c r="G266" s="135"/>
      <c r="H266" s="165"/>
      <c r="I266" s="165"/>
      <c r="J266" s="135"/>
      <c r="K266" s="165"/>
      <c r="L266" s="16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</row>
    <row r="267" ht="15.75" customHeight="1">
      <c r="A267" s="135"/>
      <c r="B267" s="135"/>
      <c r="C267" s="135"/>
      <c r="D267" s="135"/>
      <c r="E267" s="135"/>
      <c r="F267" s="165"/>
      <c r="G267" s="135"/>
      <c r="H267" s="165"/>
      <c r="I267" s="165"/>
      <c r="J267" s="135"/>
      <c r="K267" s="165"/>
      <c r="L267" s="16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</row>
    <row r="268" ht="15.75" customHeight="1">
      <c r="A268" s="135"/>
      <c r="B268" s="135"/>
      <c r="C268" s="135"/>
      <c r="D268" s="135"/>
      <c r="E268" s="135"/>
      <c r="F268" s="165"/>
      <c r="G268" s="135"/>
      <c r="H268" s="165"/>
      <c r="I268" s="165"/>
      <c r="J268" s="135"/>
      <c r="K268" s="165"/>
      <c r="L268" s="16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</row>
    <row r="269" ht="15.75" customHeight="1">
      <c r="A269" s="135"/>
      <c r="B269" s="135"/>
      <c r="C269" s="135"/>
      <c r="D269" s="135"/>
      <c r="E269" s="135"/>
      <c r="F269" s="165"/>
      <c r="G269" s="135"/>
      <c r="H269" s="165"/>
      <c r="I269" s="165"/>
      <c r="J269" s="135"/>
      <c r="K269" s="165"/>
      <c r="L269" s="16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</row>
    <row r="270" ht="15.75" customHeight="1">
      <c r="A270" s="135"/>
      <c r="B270" s="135"/>
      <c r="C270" s="135"/>
      <c r="D270" s="135"/>
      <c r="E270" s="135"/>
      <c r="F270" s="165"/>
      <c r="G270" s="135"/>
      <c r="H270" s="165"/>
      <c r="I270" s="165"/>
      <c r="J270" s="135"/>
      <c r="K270" s="165"/>
      <c r="L270" s="16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</row>
    <row r="271" ht="15.75" customHeight="1">
      <c r="A271" s="135"/>
      <c r="B271" s="135"/>
      <c r="C271" s="135"/>
      <c r="D271" s="135"/>
      <c r="E271" s="135"/>
      <c r="F271" s="165"/>
      <c r="G271" s="135"/>
      <c r="H271" s="165"/>
      <c r="I271" s="165"/>
      <c r="J271" s="135"/>
      <c r="K271" s="165"/>
      <c r="L271" s="16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</row>
    <row r="272" ht="15.75" customHeight="1">
      <c r="A272" s="135"/>
      <c r="B272" s="135"/>
      <c r="C272" s="135"/>
      <c r="D272" s="135"/>
      <c r="E272" s="135"/>
      <c r="F272" s="165"/>
      <c r="G272" s="135"/>
      <c r="H272" s="165"/>
      <c r="I272" s="165"/>
      <c r="J272" s="135"/>
      <c r="K272" s="165"/>
      <c r="L272" s="16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ht="15.75" customHeight="1">
      <c r="A273" s="135"/>
      <c r="B273" s="135"/>
      <c r="C273" s="135"/>
      <c r="D273" s="135"/>
      <c r="E273" s="135"/>
      <c r="F273" s="165"/>
      <c r="G273" s="135"/>
      <c r="H273" s="165"/>
      <c r="I273" s="165"/>
      <c r="J273" s="135"/>
      <c r="K273" s="165"/>
      <c r="L273" s="16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</row>
    <row r="274" ht="15.75" customHeight="1">
      <c r="A274" s="135"/>
      <c r="B274" s="135"/>
      <c r="C274" s="135"/>
      <c r="D274" s="135"/>
      <c r="E274" s="135"/>
      <c r="F274" s="165"/>
      <c r="G274" s="135"/>
      <c r="H274" s="165"/>
      <c r="I274" s="165"/>
      <c r="J274" s="135"/>
      <c r="K274" s="165"/>
      <c r="L274" s="16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</row>
    <row r="275" ht="15.75" customHeight="1">
      <c r="A275" s="135"/>
      <c r="B275" s="135"/>
      <c r="C275" s="135"/>
      <c r="D275" s="135"/>
      <c r="E275" s="135"/>
      <c r="F275" s="165"/>
      <c r="G275" s="135"/>
      <c r="H275" s="165"/>
      <c r="I275" s="165"/>
      <c r="J275" s="135"/>
      <c r="K275" s="165"/>
      <c r="L275" s="16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</row>
    <row r="276" ht="15.75" customHeight="1">
      <c r="A276" s="135"/>
      <c r="B276" s="135"/>
      <c r="C276" s="135"/>
      <c r="D276" s="135"/>
      <c r="E276" s="135"/>
      <c r="F276" s="165"/>
      <c r="G276" s="135"/>
      <c r="H276" s="165"/>
      <c r="I276" s="165"/>
      <c r="J276" s="135"/>
      <c r="K276" s="165"/>
      <c r="L276" s="16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</row>
    <row r="277" ht="15.75" customHeight="1">
      <c r="A277" s="135"/>
      <c r="B277" s="135"/>
      <c r="C277" s="135"/>
      <c r="D277" s="135"/>
      <c r="E277" s="135"/>
      <c r="F277" s="165"/>
      <c r="G277" s="135"/>
      <c r="H277" s="165"/>
      <c r="I277" s="165"/>
      <c r="J277" s="135"/>
      <c r="K277" s="165"/>
      <c r="L277" s="16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</row>
    <row r="278" ht="15.75" customHeight="1">
      <c r="A278" s="135"/>
      <c r="B278" s="135"/>
      <c r="C278" s="135"/>
      <c r="D278" s="135"/>
      <c r="E278" s="135"/>
      <c r="F278" s="165"/>
      <c r="G278" s="135"/>
      <c r="H278" s="165"/>
      <c r="I278" s="165"/>
      <c r="J278" s="135"/>
      <c r="K278" s="165"/>
      <c r="L278" s="16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</row>
    <row r="279" ht="15.75" customHeight="1">
      <c r="A279" s="135"/>
      <c r="B279" s="135"/>
      <c r="C279" s="135"/>
      <c r="D279" s="135"/>
      <c r="E279" s="135"/>
      <c r="F279" s="165"/>
      <c r="G279" s="135"/>
      <c r="H279" s="165"/>
      <c r="I279" s="165"/>
      <c r="J279" s="135"/>
      <c r="K279" s="165"/>
      <c r="L279" s="16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</row>
    <row r="280" ht="15.75" customHeight="1">
      <c r="A280" s="135"/>
      <c r="B280" s="135"/>
      <c r="C280" s="135"/>
      <c r="D280" s="135"/>
      <c r="E280" s="135"/>
      <c r="F280" s="165"/>
      <c r="G280" s="135"/>
      <c r="H280" s="165"/>
      <c r="I280" s="165"/>
      <c r="J280" s="135"/>
      <c r="K280" s="165"/>
      <c r="L280" s="16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</row>
    <row r="281" ht="15.75" customHeight="1">
      <c r="A281" s="135"/>
      <c r="B281" s="135"/>
      <c r="C281" s="135"/>
      <c r="D281" s="135"/>
      <c r="E281" s="135"/>
      <c r="F281" s="165"/>
      <c r="G281" s="135"/>
      <c r="H281" s="165"/>
      <c r="I281" s="165"/>
      <c r="J281" s="135"/>
      <c r="K281" s="165"/>
      <c r="L281" s="16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</row>
    <row r="282" ht="15.75" customHeight="1">
      <c r="A282" s="135"/>
      <c r="B282" s="135"/>
      <c r="C282" s="135"/>
      <c r="D282" s="135"/>
      <c r="E282" s="135"/>
      <c r="F282" s="165"/>
      <c r="G282" s="135"/>
      <c r="H282" s="165"/>
      <c r="I282" s="165"/>
      <c r="J282" s="135"/>
      <c r="K282" s="165"/>
      <c r="L282" s="16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3" ht="15.75" customHeight="1">
      <c r="A283" s="135"/>
      <c r="B283" s="135"/>
      <c r="C283" s="135"/>
      <c r="D283" s="135"/>
      <c r="E283" s="135"/>
      <c r="F283" s="165"/>
      <c r="G283" s="135"/>
      <c r="H283" s="165"/>
      <c r="I283" s="165"/>
      <c r="J283" s="135"/>
      <c r="K283" s="165"/>
      <c r="L283" s="16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</row>
    <row r="284" ht="15.75" customHeight="1">
      <c r="A284" s="135"/>
      <c r="B284" s="135"/>
      <c r="C284" s="135"/>
      <c r="D284" s="135"/>
      <c r="E284" s="135"/>
      <c r="F284" s="165"/>
      <c r="G284" s="135"/>
      <c r="H284" s="165"/>
      <c r="I284" s="165"/>
      <c r="J284" s="135"/>
      <c r="K284" s="165"/>
      <c r="L284" s="16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</row>
    <row r="285" ht="15.75" customHeight="1">
      <c r="A285" s="135"/>
      <c r="B285" s="135"/>
      <c r="C285" s="135"/>
      <c r="D285" s="135"/>
      <c r="E285" s="135"/>
      <c r="F285" s="165"/>
      <c r="G285" s="135"/>
      <c r="H285" s="165"/>
      <c r="I285" s="165"/>
      <c r="J285" s="135"/>
      <c r="K285" s="165"/>
      <c r="L285" s="16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</row>
    <row r="286" ht="15.75" customHeight="1">
      <c r="A286" s="135"/>
      <c r="B286" s="135"/>
      <c r="C286" s="135"/>
      <c r="D286" s="135"/>
      <c r="E286" s="135"/>
      <c r="F286" s="165"/>
      <c r="G286" s="135"/>
      <c r="H286" s="165"/>
      <c r="I286" s="165"/>
      <c r="J286" s="135"/>
      <c r="K286" s="165"/>
      <c r="L286" s="16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</row>
    <row r="287" ht="15.75" customHeight="1">
      <c r="A287" s="135"/>
      <c r="B287" s="135"/>
      <c r="C287" s="135"/>
      <c r="D287" s="135"/>
      <c r="E287" s="135"/>
      <c r="F287" s="165"/>
      <c r="G287" s="135"/>
      <c r="H287" s="165"/>
      <c r="I287" s="165"/>
      <c r="J287" s="135"/>
      <c r="K287" s="165"/>
      <c r="L287" s="16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ht="15.75" customHeight="1">
      <c r="A288" s="135"/>
      <c r="B288" s="135"/>
      <c r="C288" s="135"/>
      <c r="D288" s="135"/>
      <c r="E288" s="135"/>
      <c r="F288" s="165"/>
      <c r="G288" s="135"/>
      <c r="H288" s="165"/>
      <c r="I288" s="165"/>
      <c r="J288" s="135"/>
      <c r="K288" s="165"/>
      <c r="L288" s="16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ht="15.75" customHeight="1">
      <c r="A289" s="135"/>
      <c r="B289" s="135"/>
      <c r="C289" s="135"/>
      <c r="D289" s="135"/>
      <c r="E289" s="135"/>
      <c r="F289" s="165"/>
      <c r="G289" s="135"/>
      <c r="H289" s="165"/>
      <c r="I289" s="165"/>
      <c r="J289" s="135"/>
      <c r="K289" s="165"/>
      <c r="L289" s="16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ht="15.75" customHeight="1">
      <c r="A290" s="135"/>
      <c r="B290" s="135"/>
      <c r="C290" s="135"/>
      <c r="D290" s="135"/>
      <c r="E290" s="135"/>
      <c r="F290" s="165"/>
      <c r="G290" s="135"/>
      <c r="H290" s="165"/>
      <c r="I290" s="165"/>
      <c r="J290" s="135"/>
      <c r="K290" s="165"/>
      <c r="L290" s="16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ht="15.75" customHeight="1">
      <c r="A291" s="135"/>
      <c r="B291" s="135"/>
      <c r="C291" s="135"/>
      <c r="D291" s="135"/>
      <c r="E291" s="135"/>
      <c r="F291" s="165"/>
      <c r="G291" s="135"/>
      <c r="H291" s="165"/>
      <c r="I291" s="165"/>
      <c r="J291" s="135"/>
      <c r="K291" s="165"/>
      <c r="L291" s="16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ht="15.75" customHeight="1">
      <c r="A292" s="135"/>
      <c r="B292" s="135"/>
      <c r="C292" s="135"/>
      <c r="D292" s="135"/>
      <c r="E292" s="135"/>
      <c r="F292" s="165"/>
      <c r="G292" s="135"/>
      <c r="H292" s="165"/>
      <c r="I292" s="165"/>
      <c r="J292" s="135"/>
      <c r="K292" s="165"/>
      <c r="L292" s="16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ht="15.75" customHeight="1">
      <c r="A293" s="135"/>
      <c r="B293" s="135"/>
      <c r="C293" s="135"/>
      <c r="D293" s="135"/>
      <c r="E293" s="135"/>
      <c r="F293" s="165"/>
      <c r="G293" s="135"/>
      <c r="H293" s="165"/>
      <c r="I293" s="165"/>
      <c r="J293" s="135"/>
      <c r="K293" s="165"/>
      <c r="L293" s="16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ht="15.75" customHeight="1">
      <c r="A294" s="135"/>
      <c r="B294" s="135"/>
      <c r="C294" s="135"/>
      <c r="D294" s="135"/>
      <c r="E294" s="135"/>
      <c r="F294" s="165"/>
      <c r="G294" s="135"/>
      <c r="H294" s="165"/>
      <c r="I294" s="165"/>
      <c r="J294" s="135"/>
      <c r="K294" s="165"/>
      <c r="L294" s="16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ht="15.75" customHeight="1">
      <c r="A295" s="135"/>
      <c r="B295" s="135"/>
      <c r="C295" s="135"/>
      <c r="D295" s="135"/>
      <c r="E295" s="135"/>
      <c r="F295" s="165"/>
      <c r="G295" s="135"/>
      <c r="H295" s="165"/>
      <c r="I295" s="165"/>
      <c r="J295" s="135"/>
      <c r="K295" s="165"/>
      <c r="L295" s="16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ht="15.75" customHeight="1">
      <c r="A296" s="135"/>
      <c r="B296" s="135"/>
      <c r="C296" s="135"/>
      <c r="D296" s="135"/>
      <c r="E296" s="135"/>
      <c r="F296" s="165"/>
      <c r="G296" s="135"/>
      <c r="H296" s="165"/>
      <c r="I296" s="165"/>
      <c r="J296" s="135"/>
      <c r="K296" s="165"/>
      <c r="L296" s="16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ht="15.75" customHeight="1">
      <c r="A297" s="135"/>
      <c r="B297" s="135"/>
      <c r="C297" s="135"/>
      <c r="D297" s="135"/>
      <c r="E297" s="135"/>
      <c r="F297" s="165"/>
      <c r="G297" s="135"/>
      <c r="H297" s="165"/>
      <c r="I297" s="165"/>
      <c r="J297" s="135"/>
      <c r="K297" s="165"/>
      <c r="L297" s="16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ht="15.75" customHeight="1">
      <c r="A298" s="135"/>
      <c r="B298" s="135"/>
      <c r="C298" s="135"/>
      <c r="D298" s="135"/>
      <c r="E298" s="135"/>
      <c r="F298" s="165"/>
      <c r="G298" s="135"/>
      <c r="H298" s="165"/>
      <c r="I298" s="165"/>
      <c r="J298" s="135"/>
      <c r="K298" s="165"/>
      <c r="L298" s="16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ht="15.75" customHeight="1">
      <c r="A299" s="135"/>
      <c r="B299" s="135"/>
      <c r="C299" s="135"/>
      <c r="D299" s="135"/>
      <c r="E299" s="135"/>
      <c r="F299" s="165"/>
      <c r="G299" s="135"/>
      <c r="H299" s="165"/>
      <c r="I299" s="165"/>
      <c r="J299" s="135"/>
      <c r="K299" s="165"/>
      <c r="L299" s="16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ht="15.75" customHeight="1">
      <c r="A300" s="135"/>
      <c r="B300" s="135"/>
      <c r="C300" s="135"/>
      <c r="D300" s="135"/>
      <c r="E300" s="135"/>
      <c r="F300" s="165"/>
      <c r="G300" s="135"/>
      <c r="H300" s="165"/>
      <c r="I300" s="165"/>
      <c r="J300" s="135"/>
      <c r="K300" s="165"/>
      <c r="L300" s="16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ht="15.75" customHeight="1">
      <c r="A301" s="135"/>
      <c r="B301" s="135"/>
      <c r="C301" s="135"/>
      <c r="D301" s="135"/>
      <c r="E301" s="135"/>
      <c r="F301" s="165"/>
      <c r="G301" s="135"/>
      <c r="H301" s="165"/>
      <c r="I301" s="165"/>
      <c r="J301" s="135"/>
      <c r="K301" s="165"/>
      <c r="L301" s="16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ht="15.75" customHeight="1">
      <c r="A302" s="135"/>
      <c r="B302" s="135"/>
      <c r="C302" s="135"/>
      <c r="D302" s="135"/>
      <c r="E302" s="135"/>
      <c r="F302" s="165"/>
      <c r="G302" s="135"/>
      <c r="H302" s="165"/>
      <c r="I302" s="165"/>
      <c r="J302" s="135"/>
      <c r="K302" s="165"/>
      <c r="L302" s="16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ht="15.75" customHeight="1">
      <c r="A303" s="135"/>
      <c r="B303" s="135"/>
      <c r="C303" s="135"/>
      <c r="D303" s="135"/>
      <c r="E303" s="135"/>
      <c r="F303" s="165"/>
      <c r="G303" s="135"/>
      <c r="H303" s="165"/>
      <c r="I303" s="165"/>
      <c r="J303" s="135"/>
      <c r="K303" s="165"/>
      <c r="L303" s="16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ht="15.75" customHeight="1">
      <c r="A304" s="135"/>
      <c r="B304" s="135"/>
      <c r="C304" s="135"/>
      <c r="D304" s="135"/>
      <c r="E304" s="135"/>
      <c r="F304" s="165"/>
      <c r="G304" s="135"/>
      <c r="H304" s="165"/>
      <c r="I304" s="165"/>
      <c r="J304" s="135"/>
      <c r="K304" s="165"/>
      <c r="L304" s="16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ht="15.75" customHeight="1">
      <c r="A305" s="135"/>
      <c r="B305" s="135"/>
      <c r="C305" s="135"/>
      <c r="D305" s="135"/>
      <c r="E305" s="135"/>
      <c r="F305" s="165"/>
      <c r="G305" s="135"/>
      <c r="H305" s="165"/>
      <c r="I305" s="165"/>
      <c r="J305" s="135"/>
      <c r="K305" s="165"/>
      <c r="L305" s="16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ht="15.75" customHeight="1">
      <c r="A306" s="135"/>
      <c r="B306" s="135"/>
      <c r="C306" s="135"/>
      <c r="D306" s="135"/>
      <c r="E306" s="135"/>
      <c r="F306" s="165"/>
      <c r="G306" s="135"/>
      <c r="H306" s="165"/>
      <c r="I306" s="165"/>
      <c r="J306" s="135"/>
      <c r="K306" s="165"/>
      <c r="L306" s="16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ht="15.75" customHeight="1">
      <c r="A307" s="135"/>
      <c r="B307" s="135"/>
      <c r="C307" s="135"/>
      <c r="D307" s="135"/>
      <c r="E307" s="135"/>
      <c r="F307" s="165"/>
      <c r="G307" s="135"/>
      <c r="H307" s="165"/>
      <c r="I307" s="165"/>
      <c r="J307" s="135"/>
      <c r="K307" s="165"/>
      <c r="L307" s="16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ht="15.75" customHeight="1">
      <c r="A308" s="135"/>
      <c r="B308" s="135"/>
      <c r="C308" s="135"/>
      <c r="D308" s="135"/>
      <c r="E308" s="135"/>
      <c r="F308" s="165"/>
      <c r="G308" s="135"/>
      <c r="H308" s="165"/>
      <c r="I308" s="165"/>
      <c r="J308" s="135"/>
      <c r="K308" s="165"/>
      <c r="L308" s="16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ht="15.75" customHeight="1">
      <c r="A309" s="135"/>
      <c r="B309" s="135"/>
      <c r="C309" s="135"/>
      <c r="D309" s="135"/>
      <c r="E309" s="135"/>
      <c r="F309" s="165"/>
      <c r="G309" s="135"/>
      <c r="H309" s="165"/>
      <c r="I309" s="165"/>
      <c r="J309" s="135"/>
      <c r="K309" s="165"/>
      <c r="L309" s="16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ht="15.75" customHeight="1">
      <c r="A310" s="135"/>
      <c r="B310" s="135"/>
      <c r="C310" s="135"/>
      <c r="D310" s="135"/>
      <c r="E310" s="135"/>
      <c r="F310" s="165"/>
      <c r="G310" s="135"/>
      <c r="H310" s="165"/>
      <c r="I310" s="165"/>
      <c r="J310" s="135"/>
      <c r="K310" s="165"/>
      <c r="L310" s="16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ht="15.75" customHeight="1">
      <c r="A311" s="135"/>
      <c r="B311" s="135"/>
      <c r="C311" s="135"/>
      <c r="D311" s="135"/>
      <c r="E311" s="135"/>
      <c r="F311" s="165"/>
      <c r="G311" s="135"/>
      <c r="H311" s="165"/>
      <c r="I311" s="165"/>
      <c r="J311" s="135"/>
      <c r="K311" s="165"/>
      <c r="L311" s="16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ht="15.75" customHeight="1">
      <c r="A312" s="135"/>
      <c r="B312" s="135"/>
      <c r="C312" s="135"/>
      <c r="D312" s="135"/>
      <c r="E312" s="135"/>
      <c r="F312" s="165"/>
      <c r="G312" s="135"/>
      <c r="H312" s="165"/>
      <c r="I312" s="165"/>
      <c r="J312" s="135"/>
      <c r="K312" s="165"/>
      <c r="L312" s="16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ht="15.75" customHeight="1">
      <c r="A313" s="135"/>
      <c r="B313" s="135"/>
      <c r="C313" s="135"/>
      <c r="D313" s="135"/>
      <c r="E313" s="135"/>
      <c r="F313" s="165"/>
      <c r="G313" s="135"/>
      <c r="H313" s="165"/>
      <c r="I313" s="165"/>
      <c r="J313" s="135"/>
      <c r="K313" s="165"/>
      <c r="L313" s="16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ht="15.75" customHeight="1">
      <c r="A314" s="135"/>
      <c r="B314" s="135"/>
      <c r="C314" s="135"/>
      <c r="D314" s="135"/>
      <c r="E314" s="135"/>
      <c r="F314" s="165"/>
      <c r="G314" s="135"/>
      <c r="H314" s="165"/>
      <c r="I314" s="165"/>
      <c r="J314" s="135"/>
      <c r="K314" s="165"/>
      <c r="L314" s="16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ht="15.75" customHeight="1">
      <c r="A315" s="135"/>
      <c r="B315" s="135"/>
      <c r="C315" s="135"/>
      <c r="D315" s="135"/>
      <c r="E315" s="135"/>
      <c r="F315" s="165"/>
      <c r="G315" s="135"/>
      <c r="H315" s="165"/>
      <c r="I315" s="165"/>
      <c r="J315" s="135"/>
      <c r="K315" s="165"/>
      <c r="L315" s="16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ht="15.75" customHeight="1">
      <c r="A316" s="135"/>
      <c r="B316" s="135"/>
      <c r="C316" s="135"/>
      <c r="D316" s="135"/>
      <c r="E316" s="135"/>
      <c r="F316" s="165"/>
      <c r="G316" s="135"/>
      <c r="H316" s="165"/>
      <c r="I316" s="165"/>
      <c r="J316" s="135"/>
      <c r="K316" s="165"/>
      <c r="L316" s="16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ht="15.75" customHeight="1">
      <c r="A317" s="135"/>
      <c r="B317" s="135"/>
      <c r="C317" s="135"/>
      <c r="D317" s="135"/>
      <c r="E317" s="135"/>
      <c r="F317" s="165"/>
      <c r="G317" s="135"/>
      <c r="H317" s="165"/>
      <c r="I317" s="165"/>
      <c r="J317" s="135"/>
      <c r="K317" s="165"/>
      <c r="L317" s="16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ht="15.75" customHeight="1">
      <c r="A318" s="135"/>
      <c r="B318" s="135"/>
      <c r="C318" s="135"/>
      <c r="D318" s="135"/>
      <c r="E318" s="135"/>
      <c r="F318" s="165"/>
      <c r="G318" s="135"/>
      <c r="H318" s="165"/>
      <c r="I318" s="165"/>
      <c r="J318" s="135"/>
      <c r="K318" s="165"/>
      <c r="L318" s="16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ht="15.75" customHeight="1">
      <c r="A319" s="135"/>
      <c r="B319" s="135"/>
      <c r="C319" s="135"/>
      <c r="D319" s="135"/>
      <c r="E319" s="135"/>
      <c r="F319" s="165"/>
      <c r="G319" s="135"/>
      <c r="H319" s="165"/>
      <c r="I319" s="165"/>
      <c r="J319" s="135"/>
      <c r="K319" s="165"/>
      <c r="L319" s="16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ht="15.75" customHeight="1">
      <c r="A320" s="135"/>
      <c r="B320" s="135"/>
      <c r="C320" s="135"/>
      <c r="D320" s="135"/>
      <c r="E320" s="135"/>
      <c r="F320" s="165"/>
      <c r="G320" s="135"/>
      <c r="H320" s="165"/>
      <c r="I320" s="165"/>
      <c r="J320" s="135"/>
      <c r="K320" s="165"/>
      <c r="L320" s="16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ht="15.75" customHeight="1">
      <c r="A321" s="135"/>
      <c r="B321" s="135"/>
      <c r="C321" s="135"/>
      <c r="D321" s="135"/>
      <c r="E321" s="135"/>
      <c r="F321" s="165"/>
      <c r="G321" s="135"/>
      <c r="H321" s="165"/>
      <c r="I321" s="165"/>
      <c r="J321" s="135"/>
      <c r="K321" s="165"/>
      <c r="L321" s="16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ht="15.75" customHeight="1">
      <c r="A322" s="135"/>
      <c r="B322" s="135"/>
      <c r="C322" s="135"/>
      <c r="D322" s="135"/>
      <c r="E322" s="135"/>
      <c r="F322" s="165"/>
      <c r="G322" s="135"/>
      <c r="H322" s="165"/>
      <c r="I322" s="165"/>
      <c r="J322" s="135"/>
      <c r="K322" s="165"/>
      <c r="L322" s="16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ht="15.75" customHeight="1">
      <c r="A323" s="135"/>
      <c r="B323" s="135"/>
      <c r="C323" s="135"/>
      <c r="D323" s="135"/>
      <c r="E323" s="135"/>
      <c r="F323" s="165"/>
      <c r="G323" s="135"/>
      <c r="H323" s="165"/>
      <c r="I323" s="165"/>
      <c r="J323" s="135"/>
      <c r="K323" s="165"/>
      <c r="L323" s="16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ht="15.75" customHeight="1">
      <c r="A324" s="135"/>
      <c r="B324" s="135"/>
      <c r="C324" s="135"/>
      <c r="D324" s="135"/>
      <c r="E324" s="135"/>
      <c r="F324" s="165"/>
      <c r="G324" s="135"/>
      <c r="H324" s="165"/>
      <c r="I324" s="165"/>
      <c r="J324" s="135"/>
      <c r="K324" s="165"/>
      <c r="L324" s="16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ht="15.75" customHeight="1">
      <c r="A325" s="135"/>
      <c r="B325" s="135"/>
      <c r="C325" s="135"/>
      <c r="D325" s="135"/>
      <c r="E325" s="135"/>
      <c r="F325" s="165"/>
      <c r="G325" s="135"/>
      <c r="H325" s="165"/>
      <c r="I325" s="165"/>
      <c r="J325" s="135"/>
      <c r="K325" s="165"/>
      <c r="L325" s="16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ht="15.75" customHeight="1">
      <c r="A326" s="135"/>
      <c r="B326" s="135"/>
      <c r="C326" s="135"/>
      <c r="D326" s="135"/>
      <c r="E326" s="135"/>
      <c r="F326" s="165"/>
      <c r="G326" s="135"/>
      <c r="H326" s="165"/>
      <c r="I326" s="165"/>
      <c r="J326" s="135"/>
      <c r="K326" s="165"/>
      <c r="L326" s="16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ht="15.75" customHeight="1">
      <c r="A327" s="135"/>
      <c r="B327" s="135"/>
      <c r="C327" s="135"/>
      <c r="D327" s="135"/>
      <c r="E327" s="135"/>
      <c r="F327" s="165"/>
      <c r="G327" s="135"/>
      <c r="H327" s="165"/>
      <c r="I327" s="165"/>
      <c r="J327" s="135"/>
      <c r="K327" s="165"/>
      <c r="L327" s="16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ht="15.75" customHeight="1">
      <c r="A328" s="135"/>
      <c r="B328" s="135"/>
      <c r="C328" s="135"/>
      <c r="D328" s="135"/>
      <c r="E328" s="135"/>
      <c r="F328" s="165"/>
      <c r="G328" s="135"/>
      <c r="H328" s="165"/>
      <c r="I328" s="165"/>
      <c r="J328" s="135"/>
      <c r="K328" s="165"/>
      <c r="L328" s="16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ht="15.75" customHeight="1">
      <c r="A329" s="135"/>
      <c r="B329" s="135"/>
      <c r="C329" s="135"/>
      <c r="D329" s="135"/>
      <c r="E329" s="135"/>
      <c r="F329" s="165"/>
      <c r="G329" s="135"/>
      <c r="H329" s="165"/>
      <c r="I329" s="165"/>
      <c r="J329" s="135"/>
      <c r="K329" s="165"/>
      <c r="L329" s="16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ht="15.75" customHeight="1">
      <c r="A330" s="135"/>
      <c r="B330" s="135"/>
      <c r="C330" s="135"/>
      <c r="D330" s="135"/>
      <c r="E330" s="135"/>
      <c r="F330" s="165"/>
      <c r="G330" s="135"/>
      <c r="H330" s="165"/>
      <c r="I330" s="165"/>
      <c r="J330" s="135"/>
      <c r="K330" s="165"/>
      <c r="L330" s="16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ht="15.75" customHeight="1">
      <c r="A331" s="135"/>
      <c r="B331" s="135"/>
      <c r="C331" s="135"/>
      <c r="D331" s="135"/>
      <c r="E331" s="135"/>
      <c r="F331" s="165"/>
      <c r="G331" s="135"/>
      <c r="H331" s="165"/>
      <c r="I331" s="165"/>
      <c r="J331" s="135"/>
      <c r="K331" s="165"/>
      <c r="L331" s="16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ht="15.75" customHeight="1">
      <c r="A332" s="135"/>
      <c r="B332" s="135"/>
      <c r="C332" s="135"/>
      <c r="D332" s="135"/>
      <c r="E332" s="135"/>
      <c r="F332" s="165"/>
      <c r="G332" s="135"/>
      <c r="H332" s="165"/>
      <c r="I332" s="165"/>
      <c r="J332" s="135"/>
      <c r="K332" s="165"/>
      <c r="L332" s="16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ht="15.75" customHeight="1">
      <c r="A333" s="135"/>
      <c r="B333" s="135"/>
      <c r="C333" s="135"/>
      <c r="D333" s="135"/>
      <c r="E333" s="135"/>
      <c r="F333" s="165"/>
      <c r="G333" s="135"/>
      <c r="H333" s="165"/>
      <c r="I333" s="165"/>
      <c r="J333" s="135"/>
      <c r="K333" s="165"/>
      <c r="L333" s="16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ht="15.75" customHeight="1">
      <c r="A334" s="135"/>
      <c r="B334" s="135"/>
      <c r="C334" s="135"/>
      <c r="D334" s="135"/>
      <c r="E334" s="135"/>
      <c r="F334" s="165"/>
      <c r="G334" s="135"/>
      <c r="H334" s="165"/>
      <c r="I334" s="165"/>
      <c r="J334" s="135"/>
      <c r="K334" s="165"/>
      <c r="L334" s="16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ht="15.75" customHeight="1">
      <c r="A335" s="135"/>
      <c r="B335" s="135"/>
      <c r="C335" s="135"/>
      <c r="D335" s="135"/>
      <c r="E335" s="135"/>
      <c r="F335" s="165"/>
      <c r="G335" s="135"/>
      <c r="H335" s="165"/>
      <c r="I335" s="165"/>
      <c r="J335" s="135"/>
      <c r="K335" s="165"/>
      <c r="L335" s="16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ht="15.75" customHeight="1">
      <c r="A336" s="135"/>
      <c r="B336" s="135"/>
      <c r="C336" s="135"/>
      <c r="D336" s="135"/>
      <c r="E336" s="135"/>
      <c r="F336" s="165"/>
      <c r="G336" s="135"/>
      <c r="H336" s="165"/>
      <c r="I336" s="165"/>
      <c r="J336" s="135"/>
      <c r="K336" s="165"/>
      <c r="L336" s="16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ht="15.75" customHeight="1">
      <c r="A337" s="135"/>
      <c r="B337" s="135"/>
      <c r="C337" s="135"/>
      <c r="D337" s="135"/>
      <c r="E337" s="135"/>
      <c r="F337" s="165"/>
      <c r="G337" s="135"/>
      <c r="H337" s="165"/>
      <c r="I337" s="165"/>
      <c r="J337" s="135"/>
      <c r="K337" s="165"/>
      <c r="L337" s="16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ht="15.75" customHeight="1">
      <c r="A338" s="135"/>
      <c r="B338" s="135"/>
      <c r="C338" s="135"/>
      <c r="D338" s="135"/>
      <c r="E338" s="135"/>
      <c r="F338" s="165"/>
      <c r="G338" s="135"/>
      <c r="H338" s="165"/>
      <c r="I338" s="165"/>
      <c r="J338" s="135"/>
      <c r="K338" s="165"/>
      <c r="L338" s="16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ht="15.75" customHeight="1">
      <c r="A339" s="135"/>
      <c r="B339" s="135"/>
      <c r="C339" s="135"/>
      <c r="D339" s="135"/>
      <c r="E339" s="135"/>
      <c r="F339" s="165"/>
      <c r="G339" s="135"/>
      <c r="H339" s="165"/>
      <c r="I339" s="165"/>
      <c r="J339" s="135"/>
      <c r="K339" s="165"/>
      <c r="L339" s="16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ht="15.75" customHeight="1">
      <c r="A340" s="135"/>
      <c r="B340" s="135"/>
      <c r="C340" s="135"/>
      <c r="D340" s="135"/>
      <c r="E340" s="135"/>
      <c r="F340" s="165"/>
      <c r="G340" s="135"/>
      <c r="H340" s="165"/>
      <c r="I340" s="165"/>
      <c r="J340" s="135"/>
      <c r="K340" s="165"/>
      <c r="L340" s="16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ht="15.75" customHeight="1">
      <c r="A341" s="135"/>
      <c r="B341" s="135"/>
      <c r="C341" s="135"/>
      <c r="D341" s="135"/>
      <c r="E341" s="135"/>
      <c r="F341" s="165"/>
      <c r="G341" s="135"/>
      <c r="H341" s="165"/>
      <c r="I341" s="165"/>
      <c r="J341" s="135"/>
      <c r="K341" s="165"/>
      <c r="L341" s="16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ht="15.75" customHeight="1">
      <c r="A342" s="135"/>
      <c r="B342" s="135"/>
      <c r="C342" s="135"/>
      <c r="D342" s="135"/>
      <c r="E342" s="135"/>
      <c r="F342" s="165"/>
      <c r="G342" s="135"/>
      <c r="H342" s="165"/>
      <c r="I342" s="165"/>
      <c r="J342" s="135"/>
      <c r="K342" s="165"/>
      <c r="L342" s="16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ht="15.75" customHeight="1">
      <c r="A343" s="135"/>
      <c r="B343" s="135"/>
      <c r="C343" s="135"/>
      <c r="D343" s="135"/>
      <c r="E343" s="135"/>
      <c r="F343" s="165"/>
      <c r="G343" s="135"/>
      <c r="H343" s="165"/>
      <c r="I343" s="165"/>
      <c r="J343" s="135"/>
      <c r="K343" s="165"/>
      <c r="L343" s="16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ht="15.75" customHeight="1">
      <c r="A344" s="135"/>
      <c r="B344" s="135"/>
      <c r="C344" s="135"/>
      <c r="D344" s="135"/>
      <c r="E344" s="135"/>
      <c r="F344" s="165"/>
      <c r="G344" s="135"/>
      <c r="H344" s="165"/>
      <c r="I344" s="165"/>
      <c r="J344" s="135"/>
      <c r="K344" s="165"/>
      <c r="L344" s="16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ht="15.75" customHeight="1">
      <c r="A345" s="135"/>
      <c r="B345" s="135"/>
      <c r="C345" s="135"/>
      <c r="D345" s="135"/>
      <c r="E345" s="135"/>
      <c r="F345" s="165"/>
      <c r="G345" s="135"/>
      <c r="H345" s="165"/>
      <c r="I345" s="165"/>
      <c r="J345" s="135"/>
      <c r="K345" s="165"/>
      <c r="L345" s="16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ht="15.75" customHeight="1">
      <c r="A346" s="135"/>
      <c r="B346" s="135"/>
      <c r="C346" s="135"/>
      <c r="D346" s="135"/>
      <c r="E346" s="135"/>
      <c r="F346" s="165"/>
      <c r="G346" s="135"/>
      <c r="H346" s="165"/>
      <c r="I346" s="165"/>
      <c r="J346" s="135"/>
      <c r="K346" s="165"/>
      <c r="L346" s="16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ht="15.75" customHeight="1">
      <c r="A347" s="135"/>
      <c r="B347" s="135"/>
      <c r="C347" s="135"/>
      <c r="D347" s="135"/>
      <c r="E347" s="135"/>
      <c r="F347" s="165"/>
      <c r="G347" s="135"/>
      <c r="H347" s="165"/>
      <c r="I347" s="165"/>
      <c r="J347" s="135"/>
      <c r="K347" s="165"/>
      <c r="L347" s="16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ht="15.75" customHeight="1">
      <c r="A348" s="135"/>
      <c r="B348" s="135"/>
      <c r="C348" s="135"/>
      <c r="D348" s="135"/>
      <c r="E348" s="135"/>
      <c r="F348" s="165"/>
      <c r="G348" s="135"/>
      <c r="H348" s="165"/>
      <c r="I348" s="165"/>
      <c r="J348" s="135"/>
      <c r="K348" s="165"/>
      <c r="L348" s="16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ht="15.75" customHeight="1">
      <c r="A349" s="135"/>
      <c r="B349" s="135"/>
      <c r="C349" s="135"/>
      <c r="D349" s="135"/>
      <c r="E349" s="135"/>
      <c r="F349" s="165"/>
      <c r="G349" s="135"/>
      <c r="H349" s="165"/>
      <c r="I349" s="165"/>
      <c r="J349" s="135"/>
      <c r="K349" s="165"/>
      <c r="L349" s="16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ht="15.75" customHeight="1">
      <c r="A350" s="135"/>
      <c r="B350" s="135"/>
      <c r="C350" s="135"/>
      <c r="D350" s="135"/>
      <c r="E350" s="135"/>
      <c r="F350" s="165"/>
      <c r="G350" s="135"/>
      <c r="H350" s="165"/>
      <c r="I350" s="165"/>
      <c r="J350" s="135"/>
      <c r="K350" s="165"/>
      <c r="L350" s="16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ht="15.75" customHeight="1">
      <c r="A351" s="135"/>
      <c r="B351" s="135"/>
      <c r="C351" s="135"/>
      <c r="D351" s="135"/>
      <c r="E351" s="135"/>
      <c r="F351" s="165"/>
      <c r="G351" s="135"/>
      <c r="H351" s="165"/>
      <c r="I351" s="165"/>
      <c r="J351" s="135"/>
      <c r="K351" s="165"/>
      <c r="L351" s="16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ht="15.75" customHeight="1">
      <c r="A352" s="135"/>
      <c r="B352" s="135"/>
      <c r="C352" s="135"/>
      <c r="D352" s="135"/>
      <c r="E352" s="135"/>
      <c r="F352" s="165"/>
      <c r="G352" s="135"/>
      <c r="H352" s="165"/>
      <c r="I352" s="165"/>
      <c r="J352" s="135"/>
      <c r="K352" s="165"/>
      <c r="L352" s="16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ht="15.75" customHeight="1">
      <c r="A353" s="135"/>
      <c r="B353" s="135"/>
      <c r="C353" s="135"/>
      <c r="D353" s="135"/>
      <c r="E353" s="135"/>
      <c r="F353" s="165"/>
      <c r="G353" s="135"/>
      <c r="H353" s="165"/>
      <c r="I353" s="165"/>
      <c r="J353" s="135"/>
      <c r="K353" s="165"/>
      <c r="L353" s="16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ht="15.75" customHeight="1">
      <c r="A354" s="135"/>
      <c r="B354" s="135"/>
      <c r="C354" s="135"/>
      <c r="D354" s="135"/>
      <c r="E354" s="135"/>
      <c r="F354" s="165"/>
      <c r="G354" s="135"/>
      <c r="H354" s="165"/>
      <c r="I354" s="165"/>
      <c r="J354" s="135"/>
      <c r="K354" s="165"/>
      <c r="L354" s="16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ht="15.75" customHeight="1">
      <c r="A355" s="135"/>
      <c r="B355" s="135"/>
      <c r="C355" s="135"/>
      <c r="D355" s="135"/>
      <c r="E355" s="135"/>
      <c r="F355" s="165"/>
      <c r="G355" s="135"/>
      <c r="H355" s="165"/>
      <c r="I355" s="165"/>
      <c r="J355" s="135"/>
      <c r="K355" s="165"/>
      <c r="L355" s="16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ht="15.75" customHeight="1">
      <c r="A356" s="135"/>
      <c r="B356" s="135"/>
      <c r="C356" s="135"/>
      <c r="D356" s="135"/>
      <c r="E356" s="135"/>
      <c r="F356" s="165"/>
      <c r="G356" s="135"/>
      <c r="H356" s="165"/>
      <c r="I356" s="165"/>
      <c r="J356" s="135"/>
      <c r="K356" s="165"/>
      <c r="L356" s="16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ht="15.75" customHeight="1">
      <c r="A357" s="135"/>
      <c r="B357" s="135"/>
      <c r="C357" s="135"/>
      <c r="D357" s="135"/>
      <c r="E357" s="135"/>
      <c r="F357" s="165"/>
      <c r="G357" s="135"/>
      <c r="H357" s="165"/>
      <c r="I357" s="165"/>
      <c r="J357" s="135"/>
      <c r="K357" s="165"/>
      <c r="L357" s="16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ht="15.75" customHeight="1">
      <c r="A358" s="135"/>
      <c r="B358" s="135"/>
      <c r="C358" s="135"/>
      <c r="D358" s="135"/>
      <c r="E358" s="135"/>
      <c r="F358" s="165"/>
      <c r="G358" s="135"/>
      <c r="H358" s="165"/>
      <c r="I358" s="165"/>
      <c r="J358" s="135"/>
      <c r="K358" s="165"/>
      <c r="L358" s="16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ht="15.75" customHeight="1">
      <c r="A359" s="135"/>
      <c r="B359" s="135"/>
      <c r="C359" s="135"/>
      <c r="D359" s="135"/>
      <c r="E359" s="135"/>
      <c r="F359" s="165"/>
      <c r="G359" s="135"/>
      <c r="H359" s="165"/>
      <c r="I359" s="165"/>
      <c r="J359" s="135"/>
      <c r="K359" s="165"/>
      <c r="L359" s="16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ht="15.75" customHeight="1">
      <c r="A360" s="135"/>
      <c r="B360" s="135"/>
      <c r="C360" s="135"/>
      <c r="D360" s="135"/>
      <c r="E360" s="135"/>
      <c r="F360" s="165"/>
      <c r="G360" s="135"/>
      <c r="H360" s="165"/>
      <c r="I360" s="165"/>
      <c r="J360" s="135"/>
      <c r="K360" s="165"/>
      <c r="L360" s="16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ht="15.75" customHeight="1">
      <c r="A361" s="135"/>
      <c r="B361" s="135"/>
      <c r="C361" s="135"/>
      <c r="D361" s="135"/>
      <c r="E361" s="135"/>
      <c r="F361" s="165"/>
      <c r="G361" s="135"/>
      <c r="H361" s="165"/>
      <c r="I361" s="165"/>
      <c r="J361" s="135"/>
      <c r="K361" s="165"/>
      <c r="L361" s="16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ht="15.75" customHeight="1">
      <c r="A362" s="135"/>
      <c r="B362" s="135"/>
      <c r="C362" s="135"/>
      <c r="D362" s="135"/>
      <c r="E362" s="135"/>
      <c r="F362" s="165"/>
      <c r="G362" s="135"/>
      <c r="H362" s="165"/>
      <c r="I362" s="165"/>
      <c r="J362" s="135"/>
      <c r="K362" s="165"/>
      <c r="L362" s="16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ht="15.75" customHeight="1">
      <c r="A363" s="135"/>
      <c r="B363" s="135"/>
      <c r="C363" s="135"/>
      <c r="D363" s="135"/>
      <c r="E363" s="135"/>
      <c r="F363" s="165"/>
      <c r="G363" s="135"/>
      <c r="H363" s="165"/>
      <c r="I363" s="165"/>
      <c r="J363" s="135"/>
      <c r="K363" s="165"/>
      <c r="L363" s="16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ht="15.75" customHeight="1">
      <c r="A364" s="135"/>
      <c r="B364" s="135"/>
      <c r="C364" s="135"/>
      <c r="D364" s="135"/>
      <c r="E364" s="135"/>
      <c r="F364" s="165"/>
      <c r="G364" s="135"/>
      <c r="H364" s="165"/>
      <c r="I364" s="165"/>
      <c r="J364" s="135"/>
      <c r="K364" s="165"/>
      <c r="L364" s="16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ht="15.75" customHeight="1">
      <c r="A365" s="135"/>
      <c r="B365" s="135"/>
      <c r="C365" s="135"/>
      <c r="D365" s="135"/>
      <c r="E365" s="135"/>
      <c r="F365" s="165"/>
      <c r="G365" s="135"/>
      <c r="H365" s="165"/>
      <c r="I365" s="165"/>
      <c r="J365" s="135"/>
      <c r="K365" s="165"/>
      <c r="L365" s="16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ht="15.75" customHeight="1">
      <c r="A366" s="135"/>
      <c r="B366" s="135"/>
      <c r="C366" s="135"/>
      <c r="D366" s="135"/>
      <c r="E366" s="135"/>
      <c r="F366" s="165"/>
      <c r="G366" s="135"/>
      <c r="H366" s="165"/>
      <c r="I366" s="165"/>
      <c r="J366" s="135"/>
      <c r="K366" s="165"/>
      <c r="L366" s="16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ht="15.75" customHeight="1">
      <c r="A367" s="135"/>
      <c r="B367" s="135"/>
      <c r="C367" s="135"/>
      <c r="D367" s="135"/>
      <c r="E367" s="135"/>
      <c r="F367" s="165"/>
      <c r="G367" s="135"/>
      <c r="H367" s="165"/>
      <c r="I367" s="165"/>
      <c r="J367" s="135"/>
      <c r="K367" s="165"/>
      <c r="L367" s="16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ht="15.75" customHeight="1">
      <c r="A368" s="135"/>
      <c r="B368" s="135"/>
      <c r="C368" s="135"/>
      <c r="D368" s="135"/>
      <c r="E368" s="135"/>
      <c r="F368" s="165"/>
      <c r="G368" s="135"/>
      <c r="H368" s="165"/>
      <c r="I368" s="165"/>
      <c r="J368" s="135"/>
      <c r="K368" s="165"/>
      <c r="L368" s="16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ht="15.75" customHeight="1">
      <c r="A369" s="135"/>
      <c r="B369" s="135"/>
      <c r="C369" s="135"/>
      <c r="D369" s="135"/>
      <c r="E369" s="135"/>
      <c r="F369" s="165"/>
      <c r="G369" s="135"/>
      <c r="H369" s="165"/>
      <c r="I369" s="165"/>
      <c r="J369" s="135"/>
      <c r="K369" s="165"/>
      <c r="L369" s="16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ht="15.75" customHeight="1">
      <c r="A370" s="135"/>
      <c r="B370" s="135"/>
      <c r="C370" s="135"/>
      <c r="D370" s="135"/>
      <c r="E370" s="135"/>
      <c r="F370" s="165"/>
      <c r="G370" s="135"/>
      <c r="H370" s="165"/>
      <c r="I370" s="165"/>
      <c r="J370" s="135"/>
      <c r="K370" s="165"/>
      <c r="L370" s="16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ht="15.75" customHeight="1">
      <c r="A371" s="135"/>
      <c r="B371" s="135"/>
      <c r="C371" s="135"/>
      <c r="D371" s="135"/>
      <c r="E371" s="135"/>
      <c r="F371" s="165"/>
      <c r="G371" s="135"/>
      <c r="H371" s="165"/>
      <c r="I371" s="165"/>
      <c r="J371" s="135"/>
      <c r="K371" s="165"/>
      <c r="L371" s="16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ht="15.75" customHeight="1">
      <c r="A372" s="135"/>
      <c r="B372" s="135"/>
      <c r="C372" s="135"/>
      <c r="D372" s="135"/>
      <c r="E372" s="135"/>
      <c r="F372" s="165"/>
      <c r="G372" s="135"/>
      <c r="H372" s="165"/>
      <c r="I372" s="165"/>
      <c r="J372" s="135"/>
      <c r="K372" s="165"/>
      <c r="L372" s="16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ht="15.75" customHeight="1">
      <c r="A373" s="135"/>
      <c r="B373" s="135"/>
      <c r="C373" s="135"/>
      <c r="D373" s="135"/>
      <c r="E373" s="135"/>
      <c r="F373" s="165"/>
      <c r="G373" s="135"/>
      <c r="H373" s="165"/>
      <c r="I373" s="165"/>
      <c r="J373" s="135"/>
      <c r="K373" s="165"/>
      <c r="L373" s="16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ht="15.75" customHeight="1">
      <c r="A374" s="135"/>
      <c r="B374" s="135"/>
      <c r="C374" s="135"/>
      <c r="D374" s="135"/>
      <c r="E374" s="135"/>
      <c r="F374" s="165"/>
      <c r="G374" s="135"/>
      <c r="H374" s="165"/>
      <c r="I374" s="165"/>
      <c r="J374" s="135"/>
      <c r="K374" s="165"/>
      <c r="L374" s="16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ht="15.75" customHeight="1">
      <c r="A375" s="135"/>
      <c r="B375" s="135"/>
      <c r="C375" s="135"/>
      <c r="D375" s="135"/>
      <c r="E375" s="135"/>
      <c r="F375" s="165"/>
      <c r="G375" s="135"/>
      <c r="H375" s="165"/>
      <c r="I375" s="165"/>
      <c r="J375" s="135"/>
      <c r="K375" s="165"/>
      <c r="L375" s="16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ht="15.75" customHeight="1">
      <c r="A376" s="135"/>
      <c r="B376" s="135"/>
      <c r="C376" s="135"/>
      <c r="D376" s="135"/>
      <c r="E376" s="135"/>
      <c r="F376" s="165"/>
      <c r="G376" s="135"/>
      <c r="H376" s="165"/>
      <c r="I376" s="165"/>
      <c r="J376" s="135"/>
      <c r="K376" s="165"/>
      <c r="L376" s="16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ht="15.75" customHeight="1">
      <c r="A377" s="135"/>
      <c r="B377" s="135"/>
      <c r="C377" s="135"/>
      <c r="D377" s="135"/>
      <c r="E377" s="135"/>
      <c r="F377" s="165"/>
      <c r="G377" s="135"/>
      <c r="H377" s="165"/>
      <c r="I377" s="165"/>
      <c r="J377" s="135"/>
      <c r="K377" s="165"/>
      <c r="L377" s="16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ht="15.75" customHeight="1">
      <c r="A378" s="135"/>
      <c r="B378" s="135"/>
      <c r="C378" s="135"/>
      <c r="D378" s="135"/>
      <c r="E378" s="135"/>
      <c r="F378" s="165"/>
      <c r="G378" s="135"/>
      <c r="H378" s="165"/>
      <c r="I378" s="165"/>
      <c r="J378" s="135"/>
      <c r="K378" s="165"/>
      <c r="L378" s="16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ht="15.75" customHeight="1">
      <c r="A379" s="135"/>
      <c r="B379" s="135"/>
      <c r="C379" s="135"/>
      <c r="D379" s="135"/>
      <c r="E379" s="135"/>
      <c r="F379" s="165"/>
      <c r="G379" s="135"/>
      <c r="H379" s="165"/>
      <c r="I379" s="165"/>
      <c r="J379" s="135"/>
      <c r="K379" s="165"/>
      <c r="L379" s="16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ht="15.75" customHeight="1">
      <c r="A380" s="135"/>
      <c r="B380" s="135"/>
      <c r="C380" s="135"/>
      <c r="D380" s="135"/>
      <c r="E380" s="135"/>
      <c r="F380" s="165"/>
      <c r="G380" s="135"/>
      <c r="H380" s="165"/>
      <c r="I380" s="165"/>
      <c r="J380" s="135"/>
      <c r="K380" s="165"/>
      <c r="L380" s="16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ht="15.75" customHeight="1">
      <c r="A381" s="135"/>
      <c r="B381" s="135"/>
      <c r="C381" s="135"/>
      <c r="D381" s="135"/>
      <c r="E381" s="135"/>
      <c r="F381" s="165"/>
      <c r="G381" s="135"/>
      <c r="H381" s="165"/>
      <c r="I381" s="165"/>
      <c r="J381" s="135"/>
      <c r="K381" s="165"/>
      <c r="L381" s="16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ht="15.75" customHeight="1">
      <c r="A382" s="135"/>
      <c r="B382" s="135"/>
      <c r="C382" s="135"/>
      <c r="D382" s="135"/>
      <c r="E382" s="135"/>
      <c r="F382" s="165"/>
      <c r="G382" s="135"/>
      <c r="H382" s="165"/>
      <c r="I382" s="165"/>
      <c r="J382" s="135"/>
      <c r="K382" s="165"/>
      <c r="L382" s="16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ht="15.75" customHeight="1">
      <c r="A383" s="135"/>
      <c r="B383" s="135"/>
      <c r="C383" s="135"/>
      <c r="D383" s="135"/>
      <c r="E383" s="135"/>
      <c r="F383" s="165"/>
      <c r="G383" s="135"/>
      <c r="H383" s="165"/>
      <c r="I383" s="165"/>
      <c r="J383" s="135"/>
      <c r="K383" s="165"/>
      <c r="L383" s="16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ht="15.75" customHeight="1">
      <c r="A384" s="135"/>
      <c r="B384" s="135"/>
      <c r="C384" s="135"/>
      <c r="D384" s="135"/>
      <c r="E384" s="135"/>
      <c r="F384" s="165"/>
      <c r="G384" s="135"/>
      <c r="H384" s="165"/>
      <c r="I384" s="165"/>
      <c r="J384" s="135"/>
      <c r="K384" s="165"/>
      <c r="L384" s="16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ht="15.75" customHeight="1">
      <c r="A385" s="135"/>
      <c r="B385" s="135"/>
      <c r="C385" s="135"/>
      <c r="D385" s="135"/>
      <c r="E385" s="135"/>
      <c r="F385" s="165"/>
      <c r="G385" s="135"/>
      <c r="H385" s="165"/>
      <c r="I385" s="165"/>
      <c r="J385" s="135"/>
      <c r="K385" s="165"/>
      <c r="L385" s="16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ht="15.75" customHeight="1">
      <c r="A386" s="135"/>
      <c r="B386" s="135"/>
      <c r="C386" s="135"/>
      <c r="D386" s="135"/>
      <c r="E386" s="135"/>
      <c r="F386" s="165"/>
      <c r="G386" s="135"/>
      <c r="H386" s="165"/>
      <c r="I386" s="165"/>
      <c r="J386" s="135"/>
      <c r="K386" s="165"/>
      <c r="L386" s="16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ht="15.75" customHeight="1">
      <c r="A387" s="135"/>
      <c r="B387" s="135"/>
      <c r="C387" s="135"/>
      <c r="D387" s="135"/>
      <c r="E387" s="135"/>
      <c r="F387" s="165"/>
      <c r="G387" s="135"/>
      <c r="H387" s="165"/>
      <c r="I387" s="165"/>
      <c r="J387" s="135"/>
      <c r="K387" s="165"/>
      <c r="L387" s="16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ht="15.75" customHeight="1">
      <c r="A388" s="135"/>
      <c r="B388" s="135"/>
      <c r="C388" s="135"/>
      <c r="D388" s="135"/>
      <c r="E388" s="135"/>
      <c r="F388" s="165"/>
      <c r="G388" s="135"/>
      <c r="H388" s="165"/>
      <c r="I388" s="165"/>
      <c r="J388" s="135"/>
      <c r="K388" s="165"/>
      <c r="L388" s="16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ht="15.75" customHeight="1">
      <c r="A389" s="135"/>
      <c r="B389" s="135"/>
      <c r="C389" s="135"/>
      <c r="D389" s="135"/>
      <c r="E389" s="135"/>
      <c r="F389" s="165"/>
      <c r="G389" s="135"/>
      <c r="H389" s="165"/>
      <c r="I389" s="165"/>
      <c r="J389" s="135"/>
      <c r="K389" s="165"/>
      <c r="L389" s="16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ht="15.75" customHeight="1">
      <c r="A390" s="135"/>
      <c r="B390" s="135"/>
      <c r="C390" s="135"/>
      <c r="D390" s="135"/>
      <c r="E390" s="135"/>
      <c r="F390" s="165"/>
      <c r="G390" s="135"/>
      <c r="H390" s="165"/>
      <c r="I390" s="165"/>
      <c r="J390" s="135"/>
      <c r="K390" s="165"/>
      <c r="L390" s="16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ht="15.75" customHeight="1">
      <c r="A391" s="135"/>
      <c r="B391" s="135"/>
      <c r="C391" s="135"/>
      <c r="D391" s="135"/>
      <c r="E391" s="135"/>
      <c r="F391" s="165"/>
      <c r="G391" s="135"/>
      <c r="H391" s="165"/>
      <c r="I391" s="165"/>
      <c r="J391" s="135"/>
      <c r="K391" s="165"/>
      <c r="L391" s="16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ht="15.75" customHeight="1">
      <c r="A392" s="135"/>
      <c r="B392" s="135"/>
      <c r="C392" s="135"/>
      <c r="D392" s="135"/>
      <c r="E392" s="135"/>
      <c r="F392" s="165"/>
      <c r="G392" s="135"/>
      <c r="H392" s="165"/>
      <c r="I392" s="165"/>
      <c r="J392" s="135"/>
      <c r="K392" s="165"/>
      <c r="L392" s="16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ht="15.75" customHeight="1">
      <c r="A393" s="135"/>
      <c r="B393" s="135"/>
      <c r="C393" s="135"/>
      <c r="D393" s="135"/>
      <c r="E393" s="135"/>
      <c r="F393" s="165"/>
      <c r="G393" s="135"/>
      <c r="H393" s="165"/>
      <c r="I393" s="165"/>
      <c r="J393" s="135"/>
      <c r="K393" s="165"/>
      <c r="L393" s="16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ht="15.75" customHeight="1">
      <c r="A394" s="135"/>
      <c r="B394" s="135"/>
      <c r="C394" s="135"/>
      <c r="D394" s="135"/>
      <c r="E394" s="135"/>
      <c r="F394" s="165"/>
      <c r="G394" s="135"/>
      <c r="H394" s="165"/>
      <c r="I394" s="165"/>
      <c r="J394" s="135"/>
      <c r="K394" s="165"/>
      <c r="L394" s="16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ht="15.75" customHeight="1">
      <c r="A395" s="135"/>
      <c r="B395" s="135"/>
      <c r="C395" s="135"/>
      <c r="D395" s="135"/>
      <c r="E395" s="135"/>
      <c r="F395" s="165"/>
      <c r="G395" s="135"/>
      <c r="H395" s="165"/>
      <c r="I395" s="165"/>
      <c r="J395" s="135"/>
      <c r="K395" s="165"/>
      <c r="L395" s="16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ht="15.75" customHeight="1">
      <c r="A396" s="135"/>
      <c r="B396" s="135"/>
      <c r="C396" s="135"/>
      <c r="D396" s="135"/>
      <c r="E396" s="135"/>
      <c r="F396" s="165"/>
      <c r="G396" s="135"/>
      <c r="H396" s="165"/>
      <c r="I396" s="165"/>
      <c r="J396" s="135"/>
      <c r="K396" s="165"/>
      <c r="L396" s="16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ht="15.75" customHeight="1">
      <c r="A397" s="135"/>
      <c r="B397" s="135"/>
      <c r="C397" s="135"/>
      <c r="D397" s="135"/>
      <c r="E397" s="135"/>
      <c r="F397" s="165"/>
      <c r="G397" s="135"/>
      <c r="H397" s="165"/>
      <c r="I397" s="165"/>
      <c r="J397" s="135"/>
      <c r="K397" s="165"/>
      <c r="L397" s="16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ht="15.75" customHeight="1">
      <c r="A398" s="135"/>
      <c r="B398" s="135"/>
      <c r="C398" s="135"/>
      <c r="D398" s="135"/>
      <c r="E398" s="135"/>
      <c r="F398" s="165"/>
      <c r="G398" s="135"/>
      <c r="H398" s="165"/>
      <c r="I398" s="165"/>
      <c r="J398" s="135"/>
      <c r="K398" s="165"/>
      <c r="L398" s="16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ht="15.75" customHeight="1">
      <c r="A399" s="135"/>
      <c r="B399" s="135"/>
      <c r="C399" s="135"/>
      <c r="D399" s="135"/>
      <c r="E399" s="135"/>
      <c r="F399" s="165"/>
      <c r="G399" s="135"/>
      <c r="H399" s="165"/>
      <c r="I399" s="165"/>
      <c r="J399" s="135"/>
      <c r="K399" s="165"/>
      <c r="L399" s="16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ht="15.75" customHeight="1">
      <c r="A400" s="135"/>
      <c r="B400" s="135"/>
      <c r="C400" s="135"/>
      <c r="D400" s="135"/>
      <c r="E400" s="135"/>
      <c r="F400" s="165"/>
      <c r="G400" s="135"/>
      <c r="H400" s="165"/>
      <c r="I400" s="165"/>
      <c r="J400" s="135"/>
      <c r="K400" s="165"/>
      <c r="L400" s="16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ht="15.75" customHeight="1">
      <c r="A401" s="135"/>
      <c r="B401" s="135"/>
      <c r="C401" s="135"/>
      <c r="D401" s="135"/>
      <c r="E401" s="135"/>
      <c r="F401" s="165"/>
      <c r="G401" s="135"/>
      <c r="H401" s="165"/>
      <c r="I401" s="165"/>
      <c r="J401" s="135"/>
      <c r="K401" s="165"/>
      <c r="L401" s="16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ht="15.75" customHeight="1">
      <c r="A402" s="135"/>
      <c r="B402" s="135"/>
      <c r="C402" s="135"/>
      <c r="D402" s="135"/>
      <c r="E402" s="135"/>
      <c r="F402" s="165"/>
      <c r="G402" s="135"/>
      <c r="H402" s="165"/>
      <c r="I402" s="165"/>
      <c r="J402" s="135"/>
      <c r="K402" s="165"/>
      <c r="L402" s="16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ht="15.75" customHeight="1">
      <c r="A403" s="135"/>
      <c r="B403" s="135"/>
      <c r="C403" s="135"/>
      <c r="D403" s="135"/>
      <c r="E403" s="135"/>
      <c r="F403" s="165"/>
      <c r="G403" s="135"/>
      <c r="H403" s="165"/>
      <c r="I403" s="165"/>
      <c r="J403" s="135"/>
      <c r="K403" s="165"/>
      <c r="L403" s="16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ht="15.75" customHeight="1">
      <c r="A404" s="135"/>
      <c r="B404" s="135"/>
      <c r="C404" s="135"/>
      <c r="D404" s="135"/>
      <c r="E404" s="135"/>
      <c r="F404" s="165"/>
      <c r="G404" s="135"/>
      <c r="H404" s="165"/>
      <c r="I404" s="165"/>
      <c r="J404" s="135"/>
      <c r="K404" s="165"/>
      <c r="L404" s="16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ht="15.75" customHeight="1">
      <c r="A405" s="135"/>
      <c r="B405" s="135"/>
      <c r="C405" s="135"/>
      <c r="D405" s="135"/>
      <c r="E405" s="135"/>
      <c r="F405" s="165"/>
      <c r="G405" s="135"/>
      <c r="H405" s="165"/>
      <c r="I405" s="165"/>
      <c r="J405" s="135"/>
      <c r="K405" s="165"/>
      <c r="L405" s="16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ht="15.75" customHeight="1">
      <c r="A406" s="135"/>
      <c r="B406" s="135"/>
      <c r="C406" s="135"/>
      <c r="D406" s="135"/>
      <c r="E406" s="135"/>
      <c r="F406" s="165"/>
      <c r="G406" s="135"/>
      <c r="H406" s="165"/>
      <c r="I406" s="165"/>
      <c r="J406" s="135"/>
      <c r="K406" s="165"/>
      <c r="L406" s="16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ht="15.75" customHeight="1">
      <c r="A407" s="135"/>
      <c r="B407" s="135"/>
      <c r="C407" s="135"/>
      <c r="D407" s="135"/>
      <c r="E407" s="135"/>
      <c r="F407" s="165"/>
      <c r="G407" s="135"/>
      <c r="H407" s="165"/>
      <c r="I407" s="165"/>
      <c r="J407" s="135"/>
      <c r="K407" s="165"/>
      <c r="L407" s="16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ht="15.75" customHeight="1">
      <c r="A408" s="135"/>
      <c r="B408" s="135"/>
      <c r="C408" s="135"/>
      <c r="D408" s="135"/>
      <c r="E408" s="135"/>
      <c r="F408" s="165"/>
      <c r="G408" s="135"/>
      <c r="H408" s="165"/>
      <c r="I408" s="165"/>
      <c r="J408" s="135"/>
      <c r="K408" s="165"/>
      <c r="L408" s="16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ht="15.75" customHeight="1">
      <c r="A409" s="135"/>
      <c r="B409" s="135"/>
      <c r="C409" s="135"/>
      <c r="D409" s="135"/>
      <c r="E409" s="135"/>
      <c r="F409" s="165"/>
      <c r="G409" s="135"/>
      <c r="H409" s="165"/>
      <c r="I409" s="165"/>
      <c r="J409" s="135"/>
      <c r="K409" s="165"/>
      <c r="L409" s="16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ht="15.75" customHeight="1">
      <c r="A410" s="135"/>
      <c r="B410" s="135"/>
      <c r="C410" s="135"/>
      <c r="D410" s="135"/>
      <c r="E410" s="135"/>
      <c r="F410" s="165"/>
      <c r="G410" s="135"/>
      <c r="H410" s="165"/>
      <c r="I410" s="165"/>
      <c r="J410" s="135"/>
      <c r="K410" s="165"/>
      <c r="L410" s="16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ht="15.75" customHeight="1">
      <c r="A411" s="135"/>
      <c r="B411" s="135"/>
      <c r="C411" s="135"/>
      <c r="D411" s="135"/>
      <c r="E411" s="135"/>
      <c r="F411" s="165"/>
      <c r="G411" s="135"/>
      <c r="H411" s="165"/>
      <c r="I411" s="165"/>
      <c r="J411" s="135"/>
      <c r="K411" s="165"/>
      <c r="L411" s="16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ht="15.75" customHeight="1">
      <c r="A412" s="135"/>
      <c r="B412" s="135"/>
      <c r="C412" s="135"/>
      <c r="D412" s="135"/>
      <c r="E412" s="135"/>
      <c r="F412" s="165"/>
      <c r="G412" s="135"/>
      <c r="H412" s="165"/>
      <c r="I412" s="165"/>
      <c r="J412" s="135"/>
      <c r="K412" s="165"/>
      <c r="L412" s="16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ht="15.75" customHeight="1">
      <c r="A413" s="135"/>
      <c r="B413" s="135"/>
      <c r="C413" s="135"/>
      <c r="D413" s="135"/>
      <c r="E413" s="135"/>
      <c r="F413" s="165"/>
      <c r="G413" s="135"/>
      <c r="H413" s="165"/>
      <c r="I413" s="165"/>
      <c r="J413" s="135"/>
      <c r="K413" s="165"/>
      <c r="L413" s="16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ht="15.75" customHeight="1">
      <c r="A414" s="135"/>
      <c r="B414" s="135"/>
      <c r="C414" s="135"/>
      <c r="D414" s="135"/>
      <c r="E414" s="135"/>
      <c r="F414" s="165"/>
      <c r="G414" s="135"/>
      <c r="H414" s="165"/>
      <c r="I414" s="165"/>
      <c r="J414" s="135"/>
      <c r="K414" s="165"/>
      <c r="L414" s="16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ht="15.75" customHeight="1">
      <c r="A415" s="135"/>
      <c r="B415" s="135"/>
      <c r="C415" s="135"/>
      <c r="D415" s="135"/>
      <c r="E415" s="135"/>
      <c r="F415" s="165"/>
      <c r="G415" s="135"/>
      <c r="H415" s="165"/>
      <c r="I415" s="165"/>
      <c r="J415" s="135"/>
      <c r="K415" s="165"/>
      <c r="L415" s="16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ht="15.75" customHeight="1">
      <c r="A416" s="135"/>
      <c r="B416" s="135"/>
      <c r="C416" s="135"/>
      <c r="D416" s="135"/>
      <c r="E416" s="135"/>
      <c r="F416" s="165"/>
      <c r="G416" s="135"/>
      <c r="H416" s="165"/>
      <c r="I416" s="165"/>
      <c r="J416" s="135"/>
      <c r="K416" s="165"/>
      <c r="L416" s="16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ht="15.75" customHeight="1">
      <c r="A417" s="135"/>
      <c r="B417" s="135"/>
      <c r="C417" s="135"/>
      <c r="D417" s="135"/>
      <c r="E417" s="135"/>
      <c r="F417" s="165"/>
      <c r="G417" s="135"/>
      <c r="H417" s="165"/>
      <c r="I417" s="165"/>
      <c r="J417" s="135"/>
      <c r="K417" s="165"/>
      <c r="L417" s="16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ht="15.75" customHeight="1">
      <c r="A418" s="135"/>
      <c r="B418" s="135"/>
      <c r="C418" s="135"/>
      <c r="D418" s="135"/>
      <c r="E418" s="135"/>
      <c r="F418" s="165"/>
      <c r="G418" s="135"/>
      <c r="H418" s="165"/>
      <c r="I418" s="165"/>
      <c r="J418" s="135"/>
      <c r="K418" s="165"/>
      <c r="L418" s="16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ht="15.75" customHeight="1">
      <c r="A419" s="135"/>
      <c r="B419" s="135"/>
      <c r="C419" s="135"/>
      <c r="D419" s="135"/>
      <c r="E419" s="135"/>
      <c r="F419" s="165"/>
      <c r="G419" s="135"/>
      <c r="H419" s="165"/>
      <c r="I419" s="165"/>
      <c r="J419" s="135"/>
      <c r="K419" s="165"/>
      <c r="L419" s="16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ht="15.75" customHeight="1">
      <c r="A420" s="135"/>
      <c r="B420" s="135"/>
      <c r="C420" s="135"/>
      <c r="D420" s="135"/>
      <c r="E420" s="135"/>
      <c r="F420" s="165"/>
      <c r="G420" s="135"/>
      <c r="H420" s="165"/>
      <c r="I420" s="165"/>
      <c r="J420" s="135"/>
      <c r="K420" s="165"/>
      <c r="L420" s="16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ht="15.75" customHeight="1">
      <c r="A421" s="135"/>
      <c r="B421" s="135"/>
      <c r="C421" s="135"/>
      <c r="D421" s="135"/>
      <c r="E421" s="135"/>
      <c r="F421" s="165"/>
      <c r="G421" s="135"/>
      <c r="H421" s="165"/>
      <c r="I421" s="165"/>
      <c r="J421" s="135"/>
      <c r="K421" s="165"/>
      <c r="L421" s="16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ht="15.75" customHeight="1">
      <c r="A422" s="135"/>
      <c r="B422" s="135"/>
      <c r="C422" s="135"/>
      <c r="D422" s="135"/>
      <c r="E422" s="135"/>
      <c r="F422" s="165"/>
      <c r="G422" s="135"/>
      <c r="H422" s="165"/>
      <c r="I422" s="165"/>
      <c r="J422" s="135"/>
      <c r="K422" s="165"/>
      <c r="L422" s="16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ht="15.75" customHeight="1">
      <c r="A423" s="135"/>
      <c r="B423" s="135"/>
      <c r="C423" s="135"/>
      <c r="D423" s="135"/>
      <c r="E423" s="135"/>
      <c r="F423" s="165"/>
      <c r="G423" s="135"/>
      <c r="H423" s="165"/>
      <c r="I423" s="165"/>
      <c r="J423" s="135"/>
      <c r="K423" s="165"/>
      <c r="L423" s="16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ht="15.75" customHeight="1">
      <c r="A424" s="135"/>
      <c r="B424" s="135"/>
      <c r="C424" s="135"/>
      <c r="D424" s="135"/>
      <c r="E424" s="135"/>
      <c r="F424" s="165"/>
      <c r="G424" s="135"/>
      <c r="H424" s="165"/>
      <c r="I424" s="165"/>
      <c r="J424" s="135"/>
      <c r="K424" s="165"/>
      <c r="L424" s="16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ht="15.75" customHeight="1">
      <c r="A425" s="135"/>
      <c r="B425" s="135"/>
      <c r="C425" s="135"/>
      <c r="D425" s="135"/>
      <c r="E425" s="135"/>
      <c r="F425" s="165"/>
      <c r="G425" s="135"/>
      <c r="H425" s="165"/>
      <c r="I425" s="165"/>
      <c r="J425" s="135"/>
      <c r="K425" s="165"/>
      <c r="L425" s="16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5.75" customHeight="1">
      <c r="A426" s="135"/>
      <c r="B426" s="135"/>
      <c r="C426" s="135"/>
      <c r="D426" s="135"/>
      <c r="E426" s="135"/>
      <c r="F426" s="165"/>
      <c r="G426" s="135"/>
      <c r="H426" s="165"/>
      <c r="I426" s="165"/>
      <c r="J426" s="135"/>
      <c r="K426" s="165"/>
      <c r="L426" s="16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5.75" customHeight="1">
      <c r="A427" s="135"/>
      <c r="B427" s="135"/>
      <c r="C427" s="135"/>
      <c r="D427" s="135"/>
      <c r="E427" s="135"/>
      <c r="F427" s="165"/>
      <c r="G427" s="135"/>
      <c r="H427" s="165"/>
      <c r="I427" s="165"/>
      <c r="J427" s="135"/>
      <c r="K427" s="165"/>
      <c r="L427" s="16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5.75" customHeight="1">
      <c r="A428" s="135"/>
      <c r="B428" s="135"/>
      <c r="C428" s="135"/>
      <c r="D428" s="135"/>
      <c r="E428" s="135"/>
      <c r="F428" s="165"/>
      <c r="G428" s="135"/>
      <c r="H428" s="165"/>
      <c r="I428" s="165"/>
      <c r="J428" s="135"/>
      <c r="K428" s="165"/>
      <c r="L428" s="16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5.75" customHeight="1">
      <c r="A429" s="135"/>
      <c r="B429" s="135"/>
      <c r="C429" s="135"/>
      <c r="D429" s="135"/>
      <c r="E429" s="135"/>
      <c r="F429" s="165"/>
      <c r="G429" s="135"/>
      <c r="H429" s="165"/>
      <c r="I429" s="165"/>
      <c r="J429" s="135"/>
      <c r="K429" s="165"/>
      <c r="L429" s="16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5.75" customHeight="1">
      <c r="A430" s="135"/>
      <c r="B430" s="135"/>
      <c r="C430" s="135"/>
      <c r="D430" s="135"/>
      <c r="E430" s="135"/>
      <c r="F430" s="165"/>
      <c r="G430" s="135"/>
      <c r="H430" s="165"/>
      <c r="I430" s="165"/>
      <c r="J430" s="135"/>
      <c r="K430" s="165"/>
      <c r="L430" s="16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5.75" customHeight="1">
      <c r="A431" s="135"/>
      <c r="B431" s="135"/>
      <c r="C431" s="135"/>
      <c r="D431" s="135"/>
      <c r="E431" s="135"/>
      <c r="F431" s="165"/>
      <c r="G431" s="135"/>
      <c r="H431" s="165"/>
      <c r="I431" s="165"/>
      <c r="J431" s="135"/>
      <c r="K431" s="165"/>
      <c r="L431" s="16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5.75" customHeight="1">
      <c r="A432" s="135"/>
      <c r="B432" s="135"/>
      <c r="C432" s="135"/>
      <c r="D432" s="135"/>
      <c r="E432" s="135"/>
      <c r="F432" s="165"/>
      <c r="G432" s="135"/>
      <c r="H432" s="165"/>
      <c r="I432" s="165"/>
      <c r="J432" s="135"/>
      <c r="K432" s="165"/>
      <c r="L432" s="16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5.75" customHeight="1">
      <c r="A433" s="135"/>
      <c r="B433" s="135"/>
      <c r="C433" s="135"/>
      <c r="D433" s="135"/>
      <c r="E433" s="135"/>
      <c r="F433" s="165"/>
      <c r="G433" s="135"/>
      <c r="H433" s="165"/>
      <c r="I433" s="165"/>
      <c r="J433" s="135"/>
      <c r="K433" s="165"/>
      <c r="L433" s="16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5.75" customHeight="1">
      <c r="A434" s="135"/>
      <c r="B434" s="135"/>
      <c r="C434" s="135"/>
      <c r="D434" s="135"/>
      <c r="E434" s="135"/>
      <c r="F434" s="165"/>
      <c r="G434" s="135"/>
      <c r="H434" s="165"/>
      <c r="I434" s="165"/>
      <c r="J434" s="135"/>
      <c r="K434" s="165"/>
      <c r="L434" s="16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5.75" customHeight="1">
      <c r="A435" s="135"/>
      <c r="B435" s="135"/>
      <c r="C435" s="135"/>
      <c r="D435" s="135"/>
      <c r="E435" s="135"/>
      <c r="F435" s="165"/>
      <c r="G435" s="135"/>
      <c r="H435" s="165"/>
      <c r="I435" s="165"/>
      <c r="J435" s="135"/>
      <c r="K435" s="165"/>
      <c r="L435" s="16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5.75" customHeight="1">
      <c r="A436" s="135"/>
      <c r="B436" s="135"/>
      <c r="C436" s="135"/>
      <c r="D436" s="135"/>
      <c r="E436" s="135"/>
      <c r="F436" s="165"/>
      <c r="G436" s="135"/>
      <c r="H436" s="165"/>
      <c r="I436" s="165"/>
      <c r="J436" s="135"/>
      <c r="K436" s="165"/>
      <c r="L436" s="16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5.75" customHeight="1">
      <c r="A437" s="135"/>
      <c r="B437" s="135"/>
      <c r="C437" s="135"/>
      <c r="D437" s="135"/>
      <c r="E437" s="135"/>
      <c r="F437" s="165"/>
      <c r="G437" s="135"/>
      <c r="H437" s="165"/>
      <c r="I437" s="165"/>
      <c r="J437" s="135"/>
      <c r="K437" s="165"/>
      <c r="L437" s="16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5.75" customHeight="1">
      <c r="A438" s="135"/>
      <c r="B438" s="135"/>
      <c r="C438" s="135"/>
      <c r="D438" s="135"/>
      <c r="E438" s="135"/>
      <c r="F438" s="165"/>
      <c r="G438" s="135"/>
      <c r="H438" s="165"/>
      <c r="I438" s="165"/>
      <c r="J438" s="135"/>
      <c r="K438" s="165"/>
      <c r="L438" s="16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5.75" customHeight="1">
      <c r="A439" s="135"/>
      <c r="B439" s="135"/>
      <c r="C439" s="135"/>
      <c r="D439" s="135"/>
      <c r="E439" s="135"/>
      <c r="F439" s="165"/>
      <c r="G439" s="135"/>
      <c r="H439" s="165"/>
      <c r="I439" s="165"/>
      <c r="J439" s="135"/>
      <c r="K439" s="165"/>
      <c r="L439" s="16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5.75" customHeight="1">
      <c r="A440" s="135"/>
      <c r="B440" s="135"/>
      <c r="C440" s="135"/>
      <c r="D440" s="135"/>
      <c r="E440" s="135"/>
      <c r="F440" s="165"/>
      <c r="G440" s="135"/>
      <c r="H440" s="165"/>
      <c r="I440" s="165"/>
      <c r="J440" s="135"/>
      <c r="K440" s="165"/>
      <c r="L440" s="16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5.75" customHeight="1">
      <c r="A441" s="135"/>
      <c r="B441" s="135"/>
      <c r="C441" s="135"/>
      <c r="D441" s="135"/>
      <c r="E441" s="135"/>
      <c r="F441" s="165"/>
      <c r="G441" s="135"/>
      <c r="H441" s="165"/>
      <c r="I441" s="165"/>
      <c r="J441" s="135"/>
      <c r="K441" s="165"/>
      <c r="L441" s="16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5.75" customHeight="1">
      <c r="A442" s="135"/>
      <c r="B442" s="135"/>
      <c r="C442" s="135"/>
      <c r="D442" s="135"/>
      <c r="E442" s="135"/>
      <c r="F442" s="165"/>
      <c r="G442" s="135"/>
      <c r="H442" s="165"/>
      <c r="I442" s="165"/>
      <c r="J442" s="135"/>
      <c r="K442" s="165"/>
      <c r="L442" s="16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5.75" customHeight="1">
      <c r="A443" s="135"/>
      <c r="B443" s="135"/>
      <c r="C443" s="135"/>
      <c r="D443" s="135"/>
      <c r="E443" s="135"/>
      <c r="F443" s="165"/>
      <c r="G443" s="135"/>
      <c r="H443" s="165"/>
      <c r="I443" s="165"/>
      <c r="J443" s="135"/>
      <c r="K443" s="165"/>
      <c r="L443" s="16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5.75" customHeight="1">
      <c r="A444" s="135"/>
      <c r="B444" s="135"/>
      <c r="C444" s="135"/>
      <c r="D444" s="135"/>
      <c r="E444" s="135"/>
      <c r="F444" s="165"/>
      <c r="G444" s="135"/>
      <c r="H444" s="165"/>
      <c r="I444" s="165"/>
      <c r="J444" s="135"/>
      <c r="K444" s="165"/>
      <c r="L444" s="16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5.75" customHeight="1">
      <c r="A445" s="135"/>
      <c r="B445" s="135"/>
      <c r="C445" s="135"/>
      <c r="D445" s="135"/>
      <c r="E445" s="135"/>
      <c r="F445" s="165"/>
      <c r="G445" s="135"/>
      <c r="H445" s="165"/>
      <c r="I445" s="165"/>
      <c r="J445" s="135"/>
      <c r="K445" s="165"/>
      <c r="L445" s="16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5.75" customHeight="1">
      <c r="A446" s="135"/>
      <c r="B446" s="135"/>
      <c r="C446" s="135"/>
      <c r="D446" s="135"/>
      <c r="E446" s="135"/>
      <c r="F446" s="165"/>
      <c r="G446" s="135"/>
      <c r="H446" s="165"/>
      <c r="I446" s="165"/>
      <c r="J446" s="135"/>
      <c r="K446" s="165"/>
      <c r="L446" s="16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5.75" customHeight="1">
      <c r="A447" s="135"/>
      <c r="B447" s="135"/>
      <c r="C447" s="135"/>
      <c r="D447" s="135"/>
      <c r="E447" s="135"/>
      <c r="F447" s="165"/>
      <c r="G447" s="135"/>
      <c r="H447" s="165"/>
      <c r="I447" s="165"/>
      <c r="J447" s="135"/>
      <c r="K447" s="165"/>
      <c r="L447" s="16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5.75" customHeight="1">
      <c r="A448" s="135"/>
      <c r="B448" s="135"/>
      <c r="C448" s="135"/>
      <c r="D448" s="135"/>
      <c r="E448" s="135"/>
      <c r="F448" s="165"/>
      <c r="G448" s="135"/>
      <c r="H448" s="165"/>
      <c r="I448" s="165"/>
      <c r="J448" s="135"/>
      <c r="K448" s="165"/>
      <c r="L448" s="16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5.75" customHeight="1">
      <c r="A449" s="135"/>
      <c r="B449" s="135"/>
      <c r="C449" s="135"/>
      <c r="D449" s="135"/>
      <c r="E449" s="135"/>
      <c r="F449" s="165"/>
      <c r="G449" s="135"/>
      <c r="H449" s="165"/>
      <c r="I449" s="165"/>
      <c r="J449" s="135"/>
      <c r="K449" s="165"/>
      <c r="L449" s="16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5.75" customHeight="1">
      <c r="A450" s="135"/>
      <c r="B450" s="135"/>
      <c r="C450" s="135"/>
      <c r="D450" s="135"/>
      <c r="E450" s="135"/>
      <c r="F450" s="165"/>
      <c r="G450" s="135"/>
      <c r="H450" s="165"/>
      <c r="I450" s="165"/>
      <c r="J450" s="135"/>
      <c r="K450" s="165"/>
      <c r="L450" s="16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5.75" customHeight="1">
      <c r="A451" s="135"/>
      <c r="B451" s="135"/>
      <c r="C451" s="135"/>
      <c r="D451" s="135"/>
      <c r="E451" s="135"/>
      <c r="F451" s="165"/>
      <c r="G451" s="135"/>
      <c r="H451" s="165"/>
      <c r="I451" s="165"/>
      <c r="J451" s="135"/>
      <c r="K451" s="165"/>
      <c r="L451" s="16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5.75" customHeight="1">
      <c r="A452" s="135"/>
      <c r="B452" s="135"/>
      <c r="C452" s="135"/>
      <c r="D452" s="135"/>
      <c r="E452" s="135"/>
      <c r="F452" s="165"/>
      <c r="G452" s="135"/>
      <c r="H452" s="165"/>
      <c r="I452" s="165"/>
      <c r="J452" s="135"/>
      <c r="K452" s="165"/>
      <c r="L452" s="16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5.75" customHeight="1">
      <c r="A453" s="135"/>
      <c r="B453" s="135"/>
      <c r="C453" s="135"/>
      <c r="D453" s="135"/>
      <c r="E453" s="135"/>
      <c r="F453" s="165"/>
      <c r="G453" s="135"/>
      <c r="H453" s="165"/>
      <c r="I453" s="165"/>
      <c r="J453" s="135"/>
      <c r="K453" s="165"/>
      <c r="L453" s="16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5.75" customHeight="1">
      <c r="A454" s="135"/>
      <c r="B454" s="135"/>
      <c r="C454" s="135"/>
      <c r="D454" s="135"/>
      <c r="E454" s="135"/>
      <c r="F454" s="165"/>
      <c r="G454" s="135"/>
      <c r="H454" s="165"/>
      <c r="I454" s="165"/>
      <c r="J454" s="135"/>
      <c r="K454" s="165"/>
      <c r="L454" s="16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5.75" customHeight="1">
      <c r="A455" s="135"/>
      <c r="B455" s="135"/>
      <c r="C455" s="135"/>
      <c r="D455" s="135"/>
      <c r="E455" s="135"/>
      <c r="F455" s="165"/>
      <c r="G455" s="135"/>
      <c r="H455" s="165"/>
      <c r="I455" s="165"/>
      <c r="J455" s="135"/>
      <c r="K455" s="165"/>
      <c r="L455" s="16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5.75" customHeight="1">
      <c r="A456" s="135"/>
      <c r="B456" s="135"/>
      <c r="C456" s="135"/>
      <c r="D456" s="135"/>
      <c r="E456" s="135"/>
      <c r="F456" s="165"/>
      <c r="G456" s="135"/>
      <c r="H456" s="165"/>
      <c r="I456" s="165"/>
      <c r="J456" s="135"/>
      <c r="K456" s="165"/>
      <c r="L456" s="16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5.75" customHeight="1">
      <c r="A457" s="135"/>
      <c r="B457" s="135"/>
      <c r="C457" s="135"/>
      <c r="D457" s="135"/>
      <c r="E457" s="135"/>
      <c r="F457" s="165"/>
      <c r="G457" s="135"/>
      <c r="H457" s="165"/>
      <c r="I457" s="165"/>
      <c r="J457" s="135"/>
      <c r="K457" s="165"/>
      <c r="L457" s="16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5.75" customHeight="1">
      <c r="A458" s="135"/>
      <c r="B458" s="135"/>
      <c r="C458" s="135"/>
      <c r="D458" s="135"/>
      <c r="E458" s="135"/>
      <c r="F458" s="165"/>
      <c r="G458" s="135"/>
      <c r="H458" s="165"/>
      <c r="I458" s="165"/>
      <c r="J458" s="135"/>
      <c r="K458" s="165"/>
      <c r="L458" s="16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5.75" customHeight="1">
      <c r="A459" s="135"/>
      <c r="B459" s="135"/>
      <c r="C459" s="135"/>
      <c r="D459" s="135"/>
      <c r="E459" s="135"/>
      <c r="F459" s="165"/>
      <c r="G459" s="135"/>
      <c r="H459" s="165"/>
      <c r="I459" s="165"/>
      <c r="J459" s="135"/>
      <c r="K459" s="165"/>
      <c r="L459" s="16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5.75" customHeight="1">
      <c r="A460" s="135"/>
      <c r="B460" s="135"/>
      <c r="C460" s="135"/>
      <c r="D460" s="135"/>
      <c r="E460" s="135"/>
      <c r="F460" s="165"/>
      <c r="G460" s="135"/>
      <c r="H460" s="165"/>
      <c r="I460" s="165"/>
      <c r="J460" s="135"/>
      <c r="K460" s="165"/>
      <c r="L460" s="16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5.75" customHeight="1">
      <c r="A461" s="135"/>
      <c r="B461" s="135"/>
      <c r="C461" s="135"/>
      <c r="D461" s="135"/>
      <c r="E461" s="135"/>
      <c r="F461" s="165"/>
      <c r="G461" s="135"/>
      <c r="H461" s="165"/>
      <c r="I461" s="165"/>
      <c r="J461" s="135"/>
      <c r="K461" s="165"/>
      <c r="L461" s="16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5.75" customHeight="1">
      <c r="A462" s="135"/>
      <c r="B462" s="135"/>
      <c r="C462" s="135"/>
      <c r="D462" s="135"/>
      <c r="E462" s="135"/>
      <c r="F462" s="165"/>
      <c r="G462" s="135"/>
      <c r="H462" s="165"/>
      <c r="I462" s="165"/>
      <c r="J462" s="135"/>
      <c r="K462" s="165"/>
      <c r="L462" s="16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5.75" customHeight="1">
      <c r="A463" s="135"/>
      <c r="B463" s="135"/>
      <c r="C463" s="135"/>
      <c r="D463" s="135"/>
      <c r="E463" s="135"/>
      <c r="F463" s="165"/>
      <c r="G463" s="135"/>
      <c r="H463" s="165"/>
      <c r="I463" s="165"/>
      <c r="J463" s="135"/>
      <c r="K463" s="165"/>
      <c r="L463" s="16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5.75" customHeight="1">
      <c r="A464" s="135"/>
      <c r="B464" s="135"/>
      <c r="C464" s="135"/>
      <c r="D464" s="135"/>
      <c r="E464" s="135"/>
      <c r="F464" s="165"/>
      <c r="G464" s="135"/>
      <c r="H464" s="165"/>
      <c r="I464" s="165"/>
      <c r="J464" s="135"/>
      <c r="K464" s="165"/>
      <c r="L464" s="16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5.75" customHeight="1">
      <c r="A465" s="135"/>
      <c r="B465" s="135"/>
      <c r="C465" s="135"/>
      <c r="D465" s="135"/>
      <c r="E465" s="135"/>
      <c r="F465" s="165"/>
      <c r="G465" s="135"/>
      <c r="H465" s="165"/>
      <c r="I465" s="165"/>
      <c r="J465" s="135"/>
      <c r="K465" s="165"/>
      <c r="L465" s="16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5.75" customHeight="1">
      <c r="A466" s="135"/>
      <c r="B466" s="135"/>
      <c r="C466" s="135"/>
      <c r="D466" s="135"/>
      <c r="E466" s="135"/>
      <c r="F466" s="165"/>
      <c r="G466" s="135"/>
      <c r="H466" s="165"/>
      <c r="I466" s="165"/>
      <c r="J466" s="135"/>
      <c r="K466" s="165"/>
      <c r="L466" s="16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5.75" customHeight="1">
      <c r="A467" s="135"/>
      <c r="B467" s="135"/>
      <c r="C467" s="135"/>
      <c r="D467" s="135"/>
      <c r="E467" s="135"/>
      <c r="F467" s="165"/>
      <c r="G467" s="135"/>
      <c r="H467" s="165"/>
      <c r="I467" s="165"/>
      <c r="J467" s="135"/>
      <c r="K467" s="165"/>
      <c r="L467" s="16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5.75" customHeight="1">
      <c r="A468" s="135"/>
      <c r="B468" s="135"/>
      <c r="C468" s="135"/>
      <c r="D468" s="135"/>
      <c r="E468" s="135"/>
      <c r="F468" s="165"/>
      <c r="G468" s="135"/>
      <c r="H468" s="165"/>
      <c r="I468" s="165"/>
      <c r="J468" s="135"/>
      <c r="K468" s="165"/>
      <c r="L468" s="16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5.75" customHeight="1">
      <c r="A469" s="135"/>
      <c r="B469" s="135"/>
      <c r="C469" s="135"/>
      <c r="D469" s="135"/>
      <c r="E469" s="135"/>
      <c r="F469" s="165"/>
      <c r="G469" s="135"/>
      <c r="H469" s="165"/>
      <c r="I469" s="165"/>
      <c r="J469" s="135"/>
      <c r="K469" s="165"/>
      <c r="L469" s="16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5.75" customHeight="1">
      <c r="A470" s="135"/>
      <c r="B470" s="135"/>
      <c r="C470" s="135"/>
      <c r="D470" s="135"/>
      <c r="E470" s="135"/>
      <c r="F470" s="165"/>
      <c r="G470" s="135"/>
      <c r="H470" s="165"/>
      <c r="I470" s="165"/>
      <c r="J470" s="135"/>
      <c r="K470" s="165"/>
      <c r="L470" s="16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5.75" customHeight="1">
      <c r="A471" s="135"/>
      <c r="B471" s="135"/>
      <c r="C471" s="135"/>
      <c r="D471" s="135"/>
      <c r="E471" s="135"/>
      <c r="F471" s="165"/>
      <c r="G471" s="135"/>
      <c r="H471" s="165"/>
      <c r="I471" s="165"/>
      <c r="J471" s="135"/>
      <c r="K471" s="165"/>
      <c r="L471" s="16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5.75" customHeight="1">
      <c r="A472" s="135"/>
      <c r="B472" s="135"/>
      <c r="C472" s="135"/>
      <c r="D472" s="135"/>
      <c r="E472" s="135"/>
      <c r="F472" s="165"/>
      <c r="G472" s="135"/>
      <c r="H472" s="165"/>
      <c r="I472" s="165"/>
      <c r="J472" s="135"/>
      <c r="K472" s="165"/>
      <c r="L472" s="16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5.75" customHeight="1">
      <c r="A473" s="135"/>
      <c r="B473" s="135"/>
      <c r="C473" s="135"/>
      <c r="D473" s="135"/>
      <c r="E473" s="135"/>
      <c r="F473" s="165"/>
      <c r="G473" s="135"/>
      <c r="H473" s="165"/>
      <c r="I473" s="165"/>
      <c r="J473" s="135"/>
      <c r="K473" s="165"/>
      <c r="L473" s="16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5.75" customHeight="1">
      <c r="A474" s="135"/>
      <c r="B474" s="135"/>
      <c r="C474" s="135"/>
      <c r="D474" s="135"/>
      <c r="E474" s="135"/>
      <c r="F474" s="165"/>
      <c r="G474" s="135"/>
      <c r="H474" s="165"/>
      <c r="I474" s="165"/>
      <c r="J474" s="135"/>
      <c r="K474" s="165"/>
      <c r="L474" s="16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5.75" customHeight="1">
      <c r="A475" s="135"/>
      <c r="B475" s="135"/>
      <c r="C475" s="135"/>
      <c r="D475" s="135"/>
      <c r="E475" s="135"/>
      <c r="F475" s="165"/>
      <c r="G475" s="135"/>
      <c r="H475" s="165"/>
      <c r="I475" s="165"/>
      <c r="J475" s="135"/>
      <c r="K475" s="165"/>
      <c r="L475" s="16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5.75" customHeight="1">
      <c r="A476" s="135"/>
      <c r="B476" s="135"/>
      <c r="C476" s="135"/>
      <c r="D476" s="135"/>
      <c r="E476" s="135"/>
      <c r="F476" s="165"/>
      <c r="G476" s="135"/>
      <c r="H476" s="165"/>
      <c r="I476" s="165"/>
      <c r="J476" s="135"/>
      <c r="K476" s="165"/>
      <c r="L476" s="16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5.75" customHeight="1">
      <c r="A477" s="135"/>
      <c r="B477" s="135"/>
      <c r="C477" s="135"/>
      <c r="D477" s="135"/>
      <c r="E477" s="135"/>
      <c r="F477" s="165"/>
      <c r="G477" s="135"/>
      <c r="H477" s="165"/>
      <c r="I477" s="165"/>
      <c r="J477" s="135"/>
      <c r="K477" s="165"/>
      <c r="L477" s="16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5.75" customHeight="1">
      <c r="A478" s="135"/>
      <c r="B478" s="135"/>
      <c r="C478" s="135"/>
      <c r="D478" s="135"/>
      <c r="E478" s="135"/>
      <c r="F478" s="165"/>
      <c r="G478" s="135"/>
      <c r="H478" s="165"/>
      <c r="I478" s="165"/>
      <c r="J478" s="135"/>
      <c r="K478" s="165"/>
      <c r="L478" s="16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5.75" customHeight="1">
      <c r="A479" s="135"/>
      <c r="B479" s="135"/>
      <c r="C479" s="135"/>
      <c r="D479" s="135"/>
      <c r="E479" s="135"/>
      <c r="F479" s="165"/>
      <c r="G479" s="135"/>
      <c r="H479" s="165"/>
      <c r="I479" s="165"/>
      <c r="J479" s="135"/>
      <c r="K479" s="165"/>
      <c r="L479" s="16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5.75" customHeight="1">
      <c r="A480" s="135"/>
      <c r="B480" s="135"/>
      <c r="C480" s="135"/>
      <c r="D480" s="135"/>
      <c r="E480" s="135"/>
      <c r="F480" s="165"/>
      <c r="G480" s="135"/>
      <c r="H480" s="165"/>
      <c r="I480" s="165"/>
      <c r="J480" s="135"/>
      <c r="K480" s="165"/>
      <c r="L480" s="16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5.75" customHeight="1">
      <c r="A481" s="135"/>
      <c r="B481" s="135"/>
      <c r="C481" s="135"/>
      <c r="D481" s="135"/>
      <c r="E481" s="135"/>
      <c r="F481" s="165"/>
      <c r="G481" s="135"/>
      <c r="H481" s="165"/>
      <c r="I481" s="165"/>
      <c r="J481" s="135"/>
      <c r="K481" s="165"/>
      <c r="L481" s="16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5.75" customHeight="1">
      <c r="A482" s="135"/>
      <c r="B482" s="135"/>
      <c r="C482" s="135"/>
      <c r="D482" s="135"/>
      <c r="E482" s="135"/>
      <c r="F482" s="165"/>
      <c r="G482" s="135"/>
      <c r="H482" s="165"/>
      <c r="I482" s="165"/>
      <c r="J482" s="135"/>
      <c r="K482" s="165"/>
      <c r="L482" s="16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5.75" customHeight="1">
      <c r="A483" s="135"/>
      <c r="B483" s="135"/>
      <c r="C483" s="135"/>
      <c r="D483" s="135"/>
      <c r="E483" s="135"/>
      <c r="F483" s="165"/>
      <c r="G483" s="135"/>
      <c r="H483" s="165"/>
      <c r="I483" s="165"/>
      <c r="J483" s="135"/>
      <c r="K483" s="165"/>
      <c r="L483" s="16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5.75" customHeight="1">
      <c r="A484" s="135"/>
      <c r="B484" s="135"/>
      <c r="C484" s="135"/>
      <c r="D484" s="135"/>
      <c r="E484" s="135"/>
      <c r="F484" s="165"/>
      <c r="G484" s="135"/>
      <c r="H484" s="165"/>
      <c r="I484" s="165"/>
      <c r="J484" s="135"/>
      <c r="K484" s="165"/>
      <c r="L484" s="16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5.75" customHeight="1">
      <c r="A485" s="135"/>
      <c r="B485" s="135"/>
      <c r="C485" s="135"/>
      <c r="D485" s="135"/>
      <c r="E485" s="135"/>
      <c r="F485" s="165"/>
      <c r="G485" s="135"/>
      <c r="H485" s="165"/>
      <c r="I485" s="165"/>
      <c r="J485" s="135"/>
      <c r="K485" s="165"/>
      <c r="L485" s="16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5.75" customHeight="1">
      <c r="A486" s="135"/>
      <c r="B486" s="135"/>
      <c r="C486" s="135"/>
      <c r="D486" s="135"/>
      <c r="E486" s="135"/>
      <c r="F486" s="165"/>
      <c r="G486" s="135"/>
      <c r="H486" s="165"/>
      <c r="I486" s="165"/>
      <c r="J486" s="135"/>
      <c r="K486" s="165"/>
      <c r="L486" s="16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5.75" customHeight="1">
      <c r="A487" s="135"/>
      <c r="B487" s="135"/>
      <c r="C487" s="135"/>
      <c r="D487" s="135"/>
      <c r="E487" s="135"/>
      <c r="F487" s="165"/>
      <c r="G487" s="135"/>
      <c r="H487" s="165"/>
      <c r="I487" s="165"/>
      <c r="J487" s="135"/>
      <c r="K487" s="165"/>
      <c r="L487" s="16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5.75" customHeight="1">
      <c r="A488" s="135"/>
      <c r="B488" s="135"/>
      <c r="C488" s="135"/>
      <c r="D488" s="135"/>
      <c r="E488" s="135"/>
      <c r="F488" s="165"/>
      <c r="G488" s="135"/>
      <c r="H488" s="165"/>
      <c r="I488" s="165"/>
      <c r="J488" s="135"/>
      <c r="K488" s="165"/>
      <c r="L488" s="16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5.75" customHeight="1">
      <c r="A489" s="135"/>
      <c r="B489" s="135"/>
      <c r="C489" s="135"/>
      <c r="D489" s="135"/>
      <c r="E489" s="135"/>
      <c r="F489" s="165"/>
      <c r="G489" s="135"/>
      <c r="H489" s="165"/>
      <c r="I489" s="165"/>
      <c r="J489" s="135"/>
      <c r="K489" s="165"/>
      <c r="L489" s="16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5.75" customHeight="1">
      <c r="A490" s="135"/>
      <c r="B490" s="135"/>
      <c r="C490" s="135"/>
      <c r="D490" s="135"/>
      <c r="E490" s="135"/>
      <c r="F490" s="165"/>
      <c r="G490" s="135"/>
      <c r="H490" s="165"/>
      <c r="I490" s="165"/>
      <c r="J490" s="135"/>
      <c r="K490" s="165"/>
      <c r="L490" s="16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5.75" customHeight="1">
      <c r="A491" s="135"/>
      <c r="B491" s="135"/>
      <c r="C491" s="135"/>
      <c r="D491" s="135"/>
      <c r="E491" s="135"/>
      <c r="F491" s="165"/>
      <c r="G491" s="135"/>
      <c r="H491" s="165"/>
      <c r="I491" s="165"/>
      <c r="J491" s="135"/>
      <c r="K491" s="165"/>
      <c r="L491" s="16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5.75" customHeight="1">
      <c r="A492" s="135"/>
      <c r="B492" s="135"/>
      <c r="C492" s="135"/>
      <c r="D492" s="135"/>
      <c r="E492" s="135"/>
      <c r="F492" s="165"/>
      <c r="G492" s="135"/>
      <c r="H492" s="165"/>
      <c r="I492" s="165"/>
      <c r="J492" s="135"/>
      <c r="K492" s="165"/>
      <c r="L492" s="16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5.75" customHeight="1">
      <c r="A493" s="135"/>
      <c r="B493" s="135"/>
      <c r="C493" s="135"/>
      <c r="D493" s="135"/>
      <c r="E493" s="135"/>
      <c r="F493" s="165"/>
      <c r="G493" s="135"/>
      <c r="H493" s="165"/>
      <c r="I493" s="165"/>
      <c r="J493" s="135"/>
      <c r="K493" s="165"/>
      <c r="L493" s="16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5.75" customHeight="1">
      <c r="A494" s="135"/>
      <c r="B494" s="135"/>
      <c r="C494" s="135"/>
      <c r="D494" s="135"/>
      <c r="E494" s="135"/>
      <c r="F494" s="165"/>
      <c r="G494" s="135"/>
      <c r="H494" s="165"/>
      <c r="I494" s="165"/>
      <c r="J494" s="135"/>
      <c r="K494" s="165"/>
      <c r="L494" s="16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5.75" customHeight="1">
      <c r="A495" s="135"/>
      <c r="B495" s="135"/>
      <c r="C495" s="135"/>
      <c r="D495" s="135"/>
      <c r="E495" s="135"/>
      <c r="F495" s="165"/>
      <c r="G495" s="135"/>
      <c r="H495" s="165"/>
      <c r="I495" s="165"/>
      <c r="J495" s="135"/>
      <c r="K495" s="165"/>
      <c r="L495" s="16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5.75" customHeight="1">
      <c r="A496" s="135"/>
      <c r="B496" s="135"/>
      <c r="C496" s="135"/>
      <c r="D496" s="135"/>
      <c r="E496" s="135"/>
      <c r="F496" s="165"/>
      <c r="G496" s="135"/>
      <c r="H496" s="165"/>
      <c r="I496" s="165"/>
      <c r="J496" s="135"/>
      <c r="K496" s="165"/>
      <c r="L496" s="16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5.75" customHeight="1">
      <c r="A497" s="135"/>
      <c r="B497" s="135"/>
      <c r="C497" s="135"/>
      <c r="D497" s="135"/>
      <c r="E497" s="135"/>
      <c r="F497" s="165"/>
      <c r="G497" s="135"/>
      <c r="H497" s="165"/>
      <c r="I497" s="165"/>
      <c r="J497" s="135"/>
      <c r="K497" s="165"/>
      <c r="L497" s="16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5.75" customHeight="1">
      <c r="A498" s="135"/>
      <c r="B498" s="135"/>
      <c r="C498" s="135"/>
      <c r="D498" s="135"/>
      <c r="E498" s="135"/>
      <c r="F498" s="165"/>
      <c r="G498" s="135"/>
      <c r="H498" s="165"/>
      <c r="I498" s="165"/>
      <c r="J498" s="135"/>
      <c r="K498" s="165"/>
      <c r="L498" s="16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5.75" customHeight="1">
      <c r="A499" s="135"/>
      <c r="B499" s="135"/>
      <c r="C499" s="135"/>
      <c r="D499" s="135"/>
      <c r="E499" s="135"/>
      <c r="F499" s="165"/>
      <c r="G499" s="135"/>
      <c r="H499" s="165"/>
      <c r="I499" s="165"/>
      <c r="J499" s="135"/>
      <c r="K499" s="165"/>
      <c r="L499" s="16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5.75" customHeight="1">
      <c r="A500" s="135"/>
      <c r="B500" s="135"/>
      <c r="C500" s="135"/>
      <c r="D500" s="135"/>
      <c r="E500" s="135"/>
      <c r="F500" s="165"/>
      <c r="G500" s="135"/>
      <c r="H500" s="165"/>
      <c r="I500" s="165"/>
      <c r="J500" s="135"/>
      <c r="K500" s="165"/>
      <c r="L500" s="16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5.75" customHeight="1">
      <c r="A501" s="135"/>
      <c r="B501" s="135"/>
      <c r="C501" s="135"/>
      <c r="D501" s="135"/>
      <c r="E501" s="135"/>
      <c r="F501" s="165"/>
      <c r="G501" s="135"/>
      <c r="H501" s="165"/>
      <c r="I501" s="165"/>
      <c r="J501" s="135"/>
      <c r="K501" s="165"/>
      <c r="L501" s="16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5.75" customHeight="1">
      <c r="A502" s="135"/>
      <c r="B502" s="135"/>
      <c r="C502" s="135"/>
      <c r="D502" s="135"/>
      <c r="E502" s="135"/>
      <c r="F502" s="165"/>
      <c r="G502" s="135"/>
      <c r="H502" s="165"/>
      <c r="I502" s="165"/>
      <c r="J502" s="135"/>
      <c r="K502" s="165"/>
      <c r="L502" s="16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5.75" customHeight="1">
      <c r="A503" s="135"/>
      <c r="B503" s="135"/>
      <c r="C503" s="135"/>
      <c r="D503" s="135"/>
      <c r="E503" s="135"/>
      <c r="F503" s="165"/>
      <c r="G503" s="135"/>
      <c r="H503" s="165"/>
      <c r="I503" s="165"/>
      <c r="J503" s="135"/>
      <c r="K503" s="165"/>
      <c r="L503" s="16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5.75" customHeight="1">
      <c r="A504" s="135"/>
      <c r="B504" s="135"/>
      <c r="C504" s="135"/>
      <c r="D504" s="135"/>
      <c r="E504" s="135"/>
      <c r="F504" s="165"/>
      <c r="G504" s="135"/>
      <c r="H504" s="165"/>
      <c r="I504" s="165"/>
      <c r="J504" s="135"/>
      <c r="K504" s="165"/>
      <c r="L504" s="16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5.75" customHeight="1">
      <c r="A505" s="135"/>
      <c r="B505" s="135"/>
      <c r="C505" s="135"/>
      <c r="D505" s="135"/>
      <c r="E505" s="135"/>
      <c r="F505" s="165"/>
      <c r="G505" s="135"/>
      <c r="H505" s="165"/>
      <c r="I505" s="165"/>
      <c r="J505" s="135"/>
      <c r="K505" s="165"/>
      <c r="L505" s="16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5.75" customHeight="1">
      <c r="A506" s="135"/>
      <c r="B506" s="135"/>
      <c r="C506" s="135"/>
      <c r="D506" s="135"/>
      <c r="E506" s="135"/>
      <c r="F506" s="165"/>
      <c r="G506" s="135"/>
      <c r="H506" s="165"/>
      <c r="I506" s="165"/>
      <c r="J506" s="135"/>
      <c r="K506" s="165"/>
      <c r="L506" s="16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5.75" customHeight="1">
      <c r="A507" s="135"/>
      <c r="B507" s="135"/>
      <c r="C507" s="135"/>
      <c r="D507" s="135"/>
      <c r="E507" s="135"/>
      <c r="F507" s="165"/>
      <c r="G507" s="135"/>
      <c r="H507" s="165"/>
      <c r="I507" s="165"/>
      <c r="J507" s="135"/>
      <c r="K507" s="165"/>
      <c r="L507" s="16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5.75" customHeight="1">
      <c r="A508" s="135"/>
      <c r="B508" s="135"/>
      <c r="C508" s="135"/>
      <c r="D508" s="135"/>
      <c r="E508" s="135"/>
      <c r="F508" s="165"/>
      <c r="G508" s="135"/>
      <c r="H508" s="165"/>
      <c r="I508" s="165"/>
      <c r="J508" s="135"/>
      <c r="K508" s="165"/>
      <c r="L508" s="16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5.75" customHeight="1">
      <c r="A509" s="135"/>
      <c r="B509" s="135"/>
      <c r="C509" s="135"/>
      <c r="D509" s="135"/>
      <c r="E509" s="135"/>
      <c r="F509" s="165"/>
      <c r="G509" s="135"/>
      <c r="H509" s="165"/>
      <c r="I509" s="165"/>
      <c r="J509" s="135"/>
      <c r="K509" s="165"/>
      <c r="L509" s="16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5.75" customHeight="1">
      <c r="A510" s="135"/>
      <c r="B510" s="135"/>
      <c r="C510" s="135"/>
      <c r="D510" s="135"/>
      <c r="E510" s="135"/>
      <c r="F510" s="165"/>
      <c r="G510" s="135"/>
      <c r="H510" s="165"/>
      <c r="I510" s="165"/>
      <c r="J510" s="135"/>
      <c r="K510" s="165"/>
      <c r="L510" s="16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5.75" customHeight="1">
      <c r="A511" s="135"/>
      <c r="B511" s="135"/>
      <c r="C511" s="135"/>
      <c r="D511" s="135"/>
      <c r="E511" s="135"/>
      <c r="F511" s="165"/>
      <c r="G511" s="135"/>
      <c r="H511" s="165"/>
      <c r="I511" s="165"/>
      <c r="J511" s="135"/>
      <c r="K511" s="165"/>
      <c r="L511" s="16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5.75" customHeight="1">
      <c r="A512" s="135"/>
      <c r="B512" s="135"/>
      <c r="C512" s="135"/>
      <c r="D512" s="135"/>
      <c r="E512" s="135"/>
      <c r="F512" s="165"/>
      <c r="G512" s="135"/>
      <c r="H512" s="165"/>
      <c r="I512" s="165"/>
      <c r="J512" s="135"/>
      <c r="K512" s="165"/>
      <c r="L512" s="16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5.75" customHeight="1">
      <c r="A513" s="135"/>
      <c r="B513" s="135"/>
      <c r="C513" s="135"/>
      <c r="D513" s="135"/>
      <c r="E513" s="135"/>
      <c r="F513" s="165"/>
      <c r="G513" s="135"/>
      <c r="H513" s="165"/>
      <c r="I513" s="165"/>
      <c r="J513" s="135"/>
      <c r="K513" s="165"/>
      <c r="L513" s="16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5.75" customHeight="1">
      <c r="A514" s="135"/>
      <c r="B514" s="135"/>
      <c r="C514" s="135"/>
      <c r="D514" s="135"/>
      <c r="E514" s="135"/>
      <c r="F514" s="165"/>
      <c r="G514" s="135"/>
      <c r="H514" s="165"/>
      <c r="I514" s="165"/>
      <c r="J514" s="135"/>
      <c r="K514" s="165"/>
      <c r="L514" s="16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5.75" customHeight="1">
      <c r="A515" s="135"/>
      <c r="B515" s="135"/>
      <c r="C515" s="135"/>
      <c r="D515" s="135"/>
      <c r="E515" s="135"/>
      <c r="F515" s="165"/>
      <c r="G515" s="135"/>
      <c r="H515" s="165"/>
      <c r="I515" s="165"/>
      <c r="J515" s="135"/>
      <c r="K515" s="165"/>
      <c r="L515" s="16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5.75" customHeight="1">
      <c r="A516" s="135"/>
      <c r="B516" s="135"/>
      <c r="C516" s="135"/>
      <c r="D516" s="135"/>
      <c r="E516" s="135"/>
      <c r="F516" s="165"/>
      <c r="G516" s="135"/>
      <c r="H516" s="165"/>
      <c r="I516" s="165"/>
      <c r="J516" s="135"/>
      <c r="K516" s="165"/>
      <c r="L516" s="16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5.75" customHeight="1">
      <c r="A517" s="135"/>
      <c r="B517" s="135"/>
      <c r="C517" s="135"/>
      <c r="D517" s="135"/>
      <c r="E517" s="135"/>
      <c r="F517" s="165"/>
      <c r="G517" s="135"/>
      <c r="H517" s="165"/>
      <c r="I517" s="165"/>
      <c r="J517" s="135"/>
      <c r="K517" s="165"/>
      <c r="L517" s="16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5.75" customHeight="1">
      <c r="A518" s="135"/>
      <c r="B518" s="135"/>
      <c r="C518" s="135"/>
      <c r="D518" s="135"/>
      <c r="E518" s="135"/>
      <c r="F518" s="165"/>
      <c r="G518" s="135"/>
      <c r="H518" s="165"/>
      <c r="I518" s="165"/>
      <c r="J518" s="135"/>
      <c r="K518" s="165"/>
      <c r="L518" s="16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5.75" customHeight="1">
      <c r="A519" s="135"/>
      <c r="B519" s="135"/>
      <c r="C519" s="135"/>
      <c r="D519" s="135"/>
      <c r="E519" s="135"/>
      <c r="F519" s="165"/>
      <c r="G519" s="135"/>
      <c r="H519" s="165"/>
      <c r="I519" s="165"/>
      <c r="J519" s="135"/>
      <c r="K519" s="165"/>
      <c r="L519" s="16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5.75" customHeight="1">
      <c r="A520" s="135"/>
      <c r="B520" s="135"/>
      <c r="C520" s="135"/>
      <c r="D520" s="135"/>
      <c r="E520" s="135"/>
      <c r="F520" s="165"/>
      <c r="G520" s="135"/>
      <c r="H520" s="165"/>
      <c r="I520" s="165"/>
      <c r="J520" s="135"/>
      <c r="K520" s="165"/>
      <c r="L520" s="16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5.75" customHeight="1">
      <c r="A521" s="135"/>
      <c r="B521" s="135"/>
      <c r="C521" s="135"/>
      <c r="D521" s="135"/>
      <c r="E521" s="135"/>
      <c r="F521" s="165"/>
      <c r="G521" s="135"/>
      <c r="H521" s="165"/>
      <c r="I521" s="165"/>
      <c r="J521" s="135"/>
      <c r="K521" s="165"/>
      <c r="L521" s="16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5.75" customHeight="1">
      <c r="A522" s="135"/>
      <c r="B522" s="135"/>
      <c r="C522" s="135"/>
      <c r="D522" s="135"/>
      <c r="E522" s="135"/>
      <c r="F522" s="165"/>
      <c r="G522" s="135"/>
      <c r="H522" s="165"/>
      <c r="I522" s="165"/>
      <c r="J522" s="135"/>
      <c r="K522" s="165"/>
      <c r="L522" s="16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5.75" customHeight="1">
      <c r="A523" s="135"/>
      <c r="B523" s="135"/>
      <c r="C523" s="135"/>
      <c r="D523" s="135"/>
      <c r="E523" s="135"/>
      <c r="F523" s="165"/>
      <c r="G523" s="135"/>
      <c r="H523" s="165"/>
      <c r="I523" s="165"/>
      <c r="J523" s="135"/>
      <c r="K523" s="165"/>
      <c r="L523" s="16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5.75" customHeight="1">
      <c r="A524" s="135"/>
      <c r="B524" s="135"/>
      <c r="C524" s="135"/>
      <c r="D524" s="135"/>
      <c r="E524" s="135"/>
      <c r="F524" s="165"/>
      <c r="G524" s="135"/>
      <c r="H524" s="165"/>
      <c r="I524" s="165"/>
      <c r="J524" s="135"/>
      <c r="K524" s="165"/>
      <c r="L524" s="16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5.75" customHeight="1">
      <c r="A525" s="135"/>
      <c r="B525" s="135"/>
      <c r="C525" s="135"/>
      <c r="D525" s="135"/>
      <c r="E525" s="135"/>
      <c r="F525" s="165"/>
      <c r="G525" s="135"/>
      <c r="H525" s="165"/>
      <c r="I525" s="165"/>
      <c r="J525" s="135"/>
      <c r="K525" s="165"/>
      <c r="L525" s="16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5.75" customHeight="1">
      <c r="A526" s="135"/>
      <c r="B526" s="135"/>
      <c r="C526" s="135"/>
      <c r="D526" s="135"/>
      <c r="E526" s="135"/>
      <c r="F526" s="165"/>
      <c r="G526" s="135"/>
      <c r="H526" s="165"/>
      <c r="I526" s="165"/>
      <c r="J526" s="135"/>
      <c r="K526" s="165"/>
      <c r="L526" s="16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5.75" customHeight="1">
      <c r="A527" s="135"/>
      <c r="B527" s="135"/>
      <c r="C527" s="135"/>
      <c r="D527" s="135"/>
      <c r="E527" s="135"/>
      <c r="F527" s="165"/>
      <c r="G527" s="135"/>
      <c r="H527" s="165"/>
      <c r="I527" s="165"/>
      <c r="J527" s="135"/>
      <c r="K527" s="165"/>
      <c r="L527" s="16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5.75" customHeight="1">
      <c r="A528" s="135"/>
      <c r="B528" s="135"/>
      <c r="C528" s="135"/>
      <c r="D528" s="135"/>
      <c r="E528" s="135"/>
      <c r="F528" s="165"/>
      <c r="G528" s="135"/>
      <c r="H528" s="165"/>
      <c r="I528" s="165"/>
      <c r="J528" s="135"/>
      <c r="K528" s="165"/>
      <c r="L528" s="16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5.75" customHeight="1">
      <c r="A529" s="135"/>
      <c r="B529" s="135"/>
      <c r="C529" s="135"/>
      <c r="D529" s="135"/>
      <c r="E529" s="135"/>
      <c r="F529" s="165"/>
      <c r="G529" s="135"/>
      <c r="H529" s="165"/>
      <c r="I529" s="165"/>
      <c r="J529" s="135"/>
      <c r="K529" s="165"/>
      <c r="L529" s="16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5.75" customHeight="1">
      <c r="A530" s="135"/>
      <c r="B530" s="135"/>
      <c r="C530" s="135"/>
      <c r="D530" s="135"/>
      <c r="E530" s="135"/>
      <c r="F530" s="165"/>
      <c r="G530" s="135"/>
      <c r="H530" s="165"/>
      <c r="I530" s="165"/>
      <c r="J530" s="135"/>
      <c r="K530" s="165"/>
      <c r="L530" s="16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5.75" customHeight="1">
      <c r="A531" s="135"/>
      <c r="B531" s="135"/>
      <c r="C531" s="135"/>
      <c r="D531" s="135"/>
      <c r="E531" s="135"/>
      <c r="F531" s="165"/>
      <c r="G531" s="135"/>
      <c r="H531" s="165"/>
      <c r="I531" s="165"/>
      <c r="J531" s="135"/>
      <c r="K531" s="165"/>
      <c r="L531" s="16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5.75" customHeight="1">
      <c r="A532" s="135"/>
      <c r="B532" s="135"/>
      <c r="C532" s="135"/>
      <c r="D532" s="135"/>
      <c r="E532" s="135"/>
      <c r="F532" s="165"/>
      <c r="G532" s="135"/>
      <c r="H532" s="165"/>
      <c r="I532" s="165"/>
      <c r="J532" s="135"/>
      <c r="K532" s="165"/>
      <c r="L532" s="16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5.75" customHeight="1">
      <c r="A533" s="135"/>
      <c r="B533" s="135"/>
      <c r="C533" s="135"/>
      <c r="D533" s="135"/>
      <c r="E533" s="135"/>
      <c r="F533" s="165"/>
      <c r="G533" s="135"/>
      <c r="H533" s="165"/>
      <c r="I533" s="165"/>
      <c r="J533" s="135"/>
      <c r="K533" s="165"/>
      <c r="L533" s="16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5.75" customHeight="1">
      <c r="A534" s="135"/>
      <c r="B534" s="135"/>
      <c r="C534" s="135"/>
      <c r="D534" s="135"/>
      <c r="E534" s="135"/>
      <c r="F534" s="165"/>
      <c r="G534" s="135"/>
      <c r="H534" s="165"/>
      <c r="I534" s="165"/>
      <c r="J534" s="135"/>
      <c r="K534" s="165"/>
      <c r="L534" s="16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5.75" customHeight="1">
      <c r="A535" s="135"/>
      <c r="B535" s="135"/>
      <c r="C535" s="135"/>
      <c r="D535" s="135"/>
      <c r="E535" s="135"/>
      <c r="F535" s="165"/>
      <c r="G535" s="135"/>
      <c r="H535" s="165"/>
      <c r="I535" s="165"/>
      <c r="J535" s="135"/>
      <c r="K535" s="165"/>
      <c r="L535" s="16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5.75" customHeight="1">
      <c r="A536" s="135"/>
      <c r="B536" s="135"/>
      <c r="C536" s="135"/>
      <c r="D536" s="135"/>
      <c r="E536" s="135"/>
      <c r="F536" s="165"/>
      <c r="G536" s="135"/>
      <c r="H536" s="165"/>
      <c r="I536" s="165"/>
      <c r="J536" s="135"/>
      <c r="K536" s="165"/>
      <c r="L536" s="16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5.75" customHeight="1">
      <c r="A537" s="135"/>
      <c r="B537" s="135"/>
      <c r="C537" s="135"/>
      <c r="D537" s="135"/>
      <c r="E537" s="135"/>
      <c r="F537" s="165"/>
      <c r="G537" s="135"/>
      <c r="H537" s="165"/>
      <c r="I537" s="165"/>
      <c r="J537" s="135"/>
      <c r="K537" s="165"/>
      <c r="L537" s="16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5.75" customHeight="1">
      <c r="A538" s="135"/>
      <c r="B538" s="135"/>
      <c r="C538" s="135"/>
      <c r="D538" s="135"/>
      <c r="E538" s="135"/>
      <c r="F538" s="165"/>
      <c r="G538" s="135"/>
      <c r="H538" s="165"/>
      <c r="I538" s="165"/>
      <c r="J538" s="135"/>
      <c r="K538" s="165"/>
      <c r="L538" s="16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5.75" customHeight="1">
      <c r="A539" s="135"/>
      <c r="B539" s="135"/>
      <c r="C539" s="135"/>
      <c r="D539" s="135"/>
      <c r="E539" s="135"/>
      <c r="F539" s="165"/>
      <c r="G539" s="135"/>
      <c r="H539" s="165"/>
      <c r="I539" s="165"/>
      <c r="J539" s="135"/>
      <c r="K539" s="165"/>
      <c r="L539" s="16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5.75" customHeight="1">
      <c r="A540" s="135"/>
      <c r="B540" s="135"/>
      <c r="C540" s="135"/>
      <c r="D540" s="135"/>
      <c r="E540" s="135"/>
      <c r="F540" s="165"/>
      <c r="G540" s="135"/>
      <c r="H540" s="165"/>
      <c r="I540" s="165"/>
      <c r="J540" s="135"/>
      <c r="K540" s="165"/>
      <c r="L540" s="16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5.75" customHeight="1">
      <c r="A541" s="135"/>
      <c r="B541" s="135"/>
      <c r="C541" s="135"/>
      <c r="D541" s="135"/>
      <c r="E541" s="135"/>
      <c r="F541" s="165"/>
      <c r="G541" s="135"/>
      <c r="H541" s="165"/>
      <c r="I541" s="165"/>
      <c r="J541" s="135"/>
      <c r="K541" s="165"/>
      <c r="L541" s="16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5.75" customHeight="1">
      <c r="A542" s="135"/>
      <c r="B542" s="135"/>
      <c r="C542" s="135"/>
      <c r="D542" s="135"/>
      <c r="E542" s="135"/>
      <c r="F542" s="165"/>
      <c r="G542" s="135"/>
      <c r="H542" s="165"/>
      <c r="I542" s="165"/>
      <c r="J542" s="135"/>
      <c r="K542" s="165"/>
      <c r="L542" s="16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5.75" customHeight="1">
      <c r="A543" s="135"/>
      <c r="B543" s="135"/>
      <c r="C543" s="135"/>
      <c r="D543" s="135"/>
      <c r="E543" s="135"/>
      <c r="F543" s="165"/>
      <c r="G543" s="135"/>
      <c r="H543" s="165"/>
      <c r="I543" s="165"/>
      <c r="J543" s="135"/>
      <c r="K543" s="165"/>
      <c r="L543" s="16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5.75" customHeight="1">
      <c r="A544" s="135"/>
      <c r="B544" s="135"/>
      <c r="C544" s="135"/>
      <c r="D544" s="135"/>
      <c r="E544" s="135"/>
      <c r="F544" s="165"/>
      <c r="G544" s="135"/>
      <c r="H544" s="165"/>
      <c r="I544" s="165"/>
      <c r="J544" s="135"/>
      <c r="K544" s="165"/>
      <c r="L544" s="16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5.75" customHeight="1">
      <c r="A545" s="135"/>
      <c r="B545" s="135"/>
      <c r="C545" s="135"/>
      <c r="D545" s="135"/>
      <c r="E545" s="135"/>
      <c r="F545" s="165"/>
      <c r="G545" s="135"/>
      <c r="H545" s="165"/>
      <c r="I545" s="165"/>
      <c r="J545" s="135"/>
      <c r="K545" s="165"/>
      <c r="L545" s="16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5.75" customHeight="1">
      <c r="A546" s="135"/>
      <c r="B546" s="135"/>
      <c r="C546" s="135"/>
      <c r="D546" s="135"/>
      <c r="E546" s="135"/>
      <c r="F546" s="165"/>
      <c r="G546" s="135"/>
      <c r="H546" s="165"/>
      <c r="I546" s="165"/>
      <c r="J546" s="135"/>
      <c r="K546" s="165"/>
      <c r="L546" s="16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5.75" customHeight="1">
      <c r="A547" s="135"/>
      <c r="B547" s="135"/>
      <c r="C547" s="135"/>
      <c r="D547" s="135"/>
      <c r="E547" s="135"/>
      <c r="F547" s="165"/>
      <c r="G547" s="135"/>
      <c r="H547" s="165"/>
      <c r="I547" s="165"/>
      <c r="J547" s="135"/>
      <c r="K547" s="165"/>
      <c r="L547" s="16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5.75" customHeight="1">
      <c r="A548" s="135"/>
      <c r="B548" s="135"/>
      <c r="C548" s="135"/>
      <c r="D548" s="135"/>
      <c r="E548" s="135"/>
      <c r="F548" s="165"/>
      <c r="G548" s="135"/>
      <c r="H548" s="165"/>
      <c r="I548" s="165"/>
      <c r="J548" s="135"/>
      <c r="K548" s="165"/>
      <c r="L548" s="16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5.75" customHeight="1">
      <c r="A549" s="135"/>
      <c r="B549" s="135"/>
      <c r="C549" s="135"/>
      <c r="D549" s="135"/>
      <c r="E549" s="135"/>
      <c r="F549" s="165"/>
      <c r="G549" s="135"/>
      <c r="H549" s="165"/>
      <c r="I549" s="165"/>
      <c r="J549" s="135"/>
      <c r="K549" s="165"/>
      <c r="L549" s="16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5.75" customHeight="1">
      <c r="A550" s="135"/>
      <c r="B550" s="135"/>
      <c r="C550" s="135"/>
      <c r="D550" s="135"/>
      <c r="E550" s="135"/>
      <c r="F550" s="165"/>
      <c r="G550" s="135"/>
      <c r="H550" s="165"/>
      <c r="I550" s="165"/>
      <c r="J550" s="135"/>
      <c r="K550" s="165"/>
      <c r="L550" s="16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5.75" customHeight="1">
      <c r="A551" s="135"/>
      <c r="B551" s="135"/>
      <c r="C551" s="135"/>
      <c r="D551" s="135"/>
      <c r="E551" s="135"/>
      <c r="F551" s="165"/>
      <c r="G551" s="135"/>
      <c r="H551" s="165"/>
      <c r="I551" s="165"/>
      <c r="J551" s="135"/>
      <c r="K551" s="165"/>
      <c r="L551" s="16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5.75" customHeight="1">
      <c r="A552" s="135"/>
      <c r="B552" s="135"/>
      <c r="C552" s="135"/>
      <c r="D552" s="135"/>
      <c r="E552" s="135"/>
      <c r="F552" s="165"/>
      <c r="G552" s="135"/>
      <c r="H552" s="165"/>
      <c r="I552" s="165"/>
      <c r="J552" s="135"/>
      <c r="K552" s="165"/>
      <c r="L552" s="16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5.75" customHeight="1">
      <c r="A553" s="135"/>
      <c r="B553" s="135"/>
      <c r="C553" s="135"/>
      <c r="D553" s="135"/>
      <c r="E553" s="135"/>
      <c r="F553" s="165"/>
      <c r="G553" s="135"/>
      <c r="H553" s="165"/>
      <c r="I553" s="165"/>
      <c r="J553" s="135"/>
      <c r="K553" s="165"/>
      <c r="L553" s="16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5.75" customHeight="1">
      <c r="A554" s="135"/>
      <c r="B554" s="135"/>
      <c r="C554" s="135"/>
      <c r="D554" s="135"/>
      <c r="E554" s="135"/>
      <c r="F554" s="165"/>
      <c r="G554" s="135"/>
      <c r="H554" s="165"/>
      <c r="I554" s="165"/>
      <c r="J554" s="135"/>
      <c r="K554" s="165"/>
      <c r="L554" s="16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5.75" customHeight="1">
      <c r="A555" s="135"/>
      <c r="B555" s="135"/>
      <c r="C555" s="135"/>
      <c r="D555" s="135"/>
      <c r="E555" s="135"/>
      <c r="F555" s="165"/>
      <c r="G555" s="135"/>
      <c r="H555" s="165"/>
      <c r="I555" s="165"/>
      <c r="J555" s="135"/>
      <c r="K555" s="165"/>
      <c r="L555" s="16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5.75" customHeight="1">
      <c r="A556" s="135"/>
      <c r="B556" s="135"/>
      <c r="C556" s="135"/>
      <c r="D556" s="135"/>
      <c r="E556" s="135"/>
      <c r="F556" s="165"/>
      <c r="G556" s="135"/>
      <c r="H556" s="165"/>
      <c r="I556" s="165"/>
      <c r="J556" s="135"/>
      <c r="K556" s="165"/>
      <c r="L556" s="16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5.75" customHeight="1">
      <c r="A557" s="135"/>
      <c r="B557" s="135"/>
      <c r="C557" s="135"/>
      <c r="D557" s="135"/>
      <c r="E557" s="135"/>
      <c r="F557" s="165"/>
      <c r="G557" s="135"/>
      <c r="H557" s="165"/>
      <c r="I557" s="165"/>
      <c r="J557" s="135"/>
      <c r="K557" s="165"/>
      <c r="L557" s="16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5.75" customHeight="1">
      <c r="A558" s="135"/>
      <c r="B558" s="135"/>
      <c r="C558" s="135"/>
      <c r="D558" s="135"/>
      <c r="E558" s="135"/>
      <c r="F558" s="165"/>
      <c r="G558" s="135"/>
      <c r="H558" s="165"/>
      <c r="I558" s="165"/>
      <c r="J558" s="135"/>
      <c r="K558" s="165"/>
      <c r="L558" s="16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5.75" customHeight="1">
      <c r="A559" s="135"/>
      <c r="B559" s="135"/>
      <c r="C559" s="135"/>
      <c r="D559" s="135"/>
      <c r="E559" s="135"/>
      <c r="F559" s="165"/>
      <c r="G559" s="135"/>
      <c r="H559" s="165"/>
      <c r="I559" s="165"/>
      <c r="J559" s="135"/>
      <c r="K559" s="165"/>
      <c r="L559" s="16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5.75" customHeight="1">
      <c r="A560" s="135"/>
      <c r="B560" s="135"/>
      <c r="C560" s="135"/>
      <c r="D560" s="135"/>
      <c r="E560" s="135"/>
      <c r="F560" s="165"/>
      <c r="G560" s="135"/>
      <c r="H560" s="165"/>
      <c r="I560" s="165"/>
      <c r="J560" s="135"/>
      <c r="K560" s="165"/>
      <c r="L560" s="16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5.75" customHeight="1">
      <c r="A561" s="135"/>
      <c r="B561" s="135"/>
      <c r="C561" s="135"/>
      <c r="D561" s="135"/>
      <c r="E561" s="135"/>
      <c r="F561" s="165"/>
      <c r="G561" s="135"/>
      <c r="H561" s="165"/>
      <c r="I561" s="165"/>
      <c r="J561" s="135"/>
      <c r="K561" s="165"/>
      <c r="L561" s="16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5.75" customHeight="1">
      <c r="A562" s="135"/>
      <c r="B562" s="135"/>
      <c r="C562" s="135"/>
      <c r="D562" s="135"/>
      <c r="E562" s="135"/>
      <c r="F562" s="165"/>
      <c r="G562" s="135"/>
      <c r="H562" s="165"/>
      <c r="I562" s="165"/>
      <c r="J562" s="135"/>
      <c r="K562" s="165"/>
      <c r="L562" s="16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5.75" customHeight="1">
      <c r="A563" s="135"/>
      <c r="B563" s="135"/>
      <c r="C563" s="135"/>
      <c r="D563" s="135"/>
      <c r="E563" s="135"/>
      <c r="F563" s="165"/>
      <c r="G563" s="135"/>
      <c r="H563" s="165"/>
      <c r="I563" s="165"/>
      <c r="J563" s="135"/>
      <c r="K563" s="165"/>
      <c r="L563" s="16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5.75" customHeight="1">
      <c r="A564" s="135"/>
      <c r="B564" s="135"/>
      <c r="C564" s="135"/>
      <c r="D564" s="135"/>
      <c r="E564" s="135"/>
      <c r="F564" s="165"/>
      <c r="G564" s="135"/>
      <c r="H564" s="165"/>
      <c r="I564" s="165"/>
      <c r="J564" s="135"/>
      <c r="K564" s="165"/>
      <c r="L564" s="16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5.75" customHeight="1">
      <c r="A565" s="135"/>
      <c r="B565" s="135"/>
      <c r="C565" s="135"/>
      <c r="D565" s="135"/>
      <c r="E565" s="135"/>
      <c r="F565" s="165"/>
      <c r="G565" s="135"/>
      <c r="H565" s="165"/>
      <c r="I565" s="165"/>
      <c r="J565" s="135"/>
      <c r="K565" s="165"/>
      <c r="L565" s="16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5.75" customHeight="1">
      <c r="A566" s="135"/>
      <c r="B566" s="135"/>
      <c r="C566" s="135"/>
      <c r="D566" s="135"/>
      <c r="E566" s="135"/>
      <c r="F566" s="165"/>
      <c r="G566" s="135"/>
      <c r="H566" s="165"/>
      <c r="I566" s="165"/>
      <c r="J566" s="135"/>
      <c r="K566" s="165"/>
      <c r="L566" s="16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5.75" customHeight="1">
      <c r="A567" s="135"/>
      <c r="B567" s="135"/>
      <c r="C567" s="135"/>
      <c r="D567" s="135"/>
      <c r="E567" s="135"/>
      <c r="F567" s="165"/>
      <c r="G567" s="135"/>
      <c r="H567" s="165"/>
      <c r="I567" s="165"/>
      <c r="J567" s="135"/>
      <c r="K567" s="165"/>
      <c r="L567" s="16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5.75" customHeight="1">
      <c r="A568" s="135"/>
      <c r="B568" s="135"/>
      <c r="C568" s="135"/>
      <c r="D568" s="135"/>
      <c r="E568" s="135"/>
      <c r="F568" s="165"/>
      <c r="G568" s="135"/>
      <c r="H568" s="165"/>
      <c r="I568" s="165"/>
      <c r="J568" s="135"/>
      <c r="K568" s="165"/>
      <c r="L568" s="16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5.75" customHeight="1">
      <c r="A569" s="135"/>
      <c r="B569" s="135"/>
      <c r="C569" s="135"/>
      <c r="D569" s="135"/>
      <c r="E569" s="135"/>
      <c r="F569" s="165"/>
      <c r="G569" s="135"/>
      <c r="H569" s="165"/>
      <c r="I569" s="165"/>
      <c r="J569" s="135"/>
      <c r="K569" s="165"/>
      <c r="L569" s="16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5.75" customHeight="1">
      <c r="A570" s="135"/>
      <c r="B570" s="135"/>
      <c r="C570" s="135"/>
      <c r="D570" s="135"/>
      <c r="E570" s="135"/>
      <c r="F570" s="165"/>
      <c r="G570" s="135"/>
      <c r="H570" s="165"/>
      <c r="I570" s="165"/>
      <c r="J570" s="135"/>
      <c r="K570" s="165"/>
      <c r="L570" s="16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5.75" customHeight="1">
      <c r="A571" s="135"/>
      <c r="B571" s="135"/>
      <c r="C571" s="135"/>
      <c r="D571" s="135"/>
      <c r="E571" s="135"/>
      <c r="F571" s="165"/>
      <c r="G571" s="135"/>
      <c r="H571" s="165"/>
      <c r="I571" s="165"/>
      <c r="J571" s="135"/>
      <c r="K571" s="165"/>
      <c r="L571" s="16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5.75" customHeight="1">
      <c r="A572" s="135"/>
      <c r="B572" s="135"/>
      <c r="C572" s="135"/>
      <c r="D572" s="135"/>
      <c r="E572" s="135"/>
      <c r="F572" s="165"/>
      <c r="G572" s="135"/>
      <c r="H572" s="165"/>
      <c r="I572" s="165"/>
      <c r="J572" s="135"/>
      <c r="K572" s="165"/>
      <c r="L572" s="16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5.75" customHeight="1">
      <c r="A573" s="135"/>
      <c r="B573" s="135"/>
      <c r="C573" s="135"/>
      <c r="D573" s="135"/>
      <c r="E573" s="135"/>
      <c r="F573" s="165"/>
      <c r="G573" s="135"/>
      <c r="H573" s="165"/>
      <c r="I573" s="165"/>
      <c r="J573" s="135"/>
      <c r="K573" s="165"/>
      <c r="L573" s="16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5.75" customHeight="1">
      <c r="A574" s="135"/>
      <c r="B574" s="135"/>
      <c r="C574" s="135"/>
      <c r="D574" s="135"/>
      <c r="E574" s="135"/>
      <c r="F574" s="165"/>
      <c r="G574" s="135"/>
      <c r="H574" s="165"/>
      <c r="I574" s="165"/>
      <c r="J574" s="135"/>
      <c r="K574" s="165"/>
      <c r="L574" s="16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5.75" customHeight="1">
      <c r="A575" s="135"/>
      <c r="B575" s="135"/>
      <c r="C575" s="135"/>
      <c r="D575" s="135"/>
      <c r="E575" s="135"/>
      <c r="F575" s="165"/>
      <c r="G575" s="135"/>
      <c r="H575" s="165"/>
      <c r="I575" s="165"/>
      <c r="J575" s="135"/>
      <c r="K575" s="165"/>
      <c r="L575" s="16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5.75" customHeight="1">
      <c r="A576" s="135"/>
      <c r="B576" s="135"/>
      <c r="C576" s="135"/>
      <c r="D576" s="135"/>
      <c r="E576" s="135"/>
      <c r="F576" s="165"/>
      <c r="G576" s="135"/>
      <c r="H576" s="165"/>
      <c r="I576" s="165"/>
      <c r="J576" s="135"/>
      <c r="K576" s="165"/>
      <c r="L576" s="16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5.75" customHeight="1">
      <c r="A577" s="135"/>
      <c r="B577" s="135"/>
      <c r="C577" s="135"/>
      <c r="D577" s="135"/>
      <c r="E577" s="135"/>
      <c r="F577" s="165"/>
      <c r="G577" s="135"/>
      <c r="H577" s="165"/>
      <c r="I577" s="165"/>
      <c r="J577" s="135"/>
      <c r="K577" s="165"/>
      <c r="L577" s="16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5.75" customHeight="1">
      <c r="A578" s="135"/>
      <c r="B578" s="135"/>
      <c r="C578" s="135"/>
      <c r="D578" s="135"/>
      <c r="E578" s="135"/>
      <c r="F578" s="165"/>
      <c r="G578" s="135"/>
      <c r="H578" s="165"/>
      <c r="I578" s="165"/>
      <c r="J578" s="135"/>
      <c r="K578" s="165"/>
      <c r="L578" s="16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5.75" customHeight="1">
      <c r="A579" s="135"/>
      <c r="B579" s="135"/>
      <c r="C579" s="135"/>
      <c r="D579" s="135"/>
      <c r="E579" s="135"/>
      <c r="F579" s="165"/>
      <c r="G579" s="135"/>
      <c r="H579" s="165"/>
      <c r="I579" s="165"/>
      <c r="J579" s="135"/>
      <c r="K579" s="165"/>
      <c r="L579" s="16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5.75" customHeight="1">
      <c r="A580" s="135"/>
      <c r="B580" s="135"/>
      <c r="C580" s="135"/>
      <c r="D580" s="135"/>
      <c r="E580" s="135"/>
      <c r="F580" s="165"/>
      <c r="G580" s="135"/>
      <c r="H580" s="165"/>
      <c r="I580" s="165"/>
      <c r="J580" s="135"/>
      <c r="K580" s="165"/>
      <c r="L580" s="16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5.75" customHeight="1">
      <c r="A581" s="135"/>
      <c r="B581" s="135"/>
      <c r="C581" s="135"/>
      <c r="D581" s="135"/>
      <c r="E581" s="135"/>
      <c r="F581" s="165"/>
      <c r="G581" s="135"/>
      <c r="H581" s="165"/>
      <c r="I581" s="165"/>
      <c r="J581" s="135"/>
      <c r="K581" s="165"/>
      <c r="L581" s="16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5.75" customHeight="1">
      <c r="A582" s="135"/>
      <c r="B582" s="135"/>
      <c r="C582" s="135"/>
      <c r="D582" s="135"/>
      <c r="E582" s="135"/>
      <c r="F582" s="165"/>
      <c r="G582" s="135"/>
      <c r="H582" s="165"/>
      <c r="I582" s="165"/>
      <c r="J582" s="135"/>
      <c r="K582" s="165"/>
      <c r="L582" s="16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5.75" customHeight="1">
      <c r="A583" s="135"/>
      <c r="B583" s="135"/>
      <c r="C583" s="135"/>
      <c r="D583" s="135"/>
      <c r="E583" s="135"/>
      <c r="F583" s="165"/>
      <c r="G583" s="135"/>
      <c r="H583" s="165"/>
      <c r="I583" s="165"/>
      <c r="J583" s="135"/>
      <c r="K583" s="165"/>
      <c r="L583" s="16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5.75" customHeight="1">
      <c r="A584" s="135"/>
      <c r="B584" s="135"/>
      <c r="C584" s="135"/>
      <c r="D584" s="135"/>
      <c r="E584" s="135"/>
      <c r="F584" s="165"/>
      <c r="G584" s="135"/>
      <c r="H584" s="165"/>
      <c r="I584" s="165"/>
      <c r="J584" s="135"/>
      <c r="K584" s="165"/>
      <c r="L584" s="16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5.75" customHeight="1">
      <c r="A585" s="135"/>
      <c r="B585" s="135"/>
      <c r="C585" s="135"/>
      <c r="D585" s="135"/>
      <c r="E585" s="135"/>
      <c r="F585" s="165"/>
      <c r="G585" s="135"/>
      <c r="H585" s="165"/>
      <c r="I585" s="165"/>
      <c r="J585" s="135"/>
      <c r="K585" s="165"/>
      <c r="L585" s="16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5.75" customHeight="1">
      <c r="A586" s="135"/>
      <c r="B586" s="135"/>
      <c r="C586" s="135"/>
      <c r="D586" s="135"/>
      <c r="E586" s="135"/>
      <c r="F586" s="165"/>
      <c r="G586" s="135"/>
      <c r="H586" s="165"/>
      <c r="I586" s="165"/>
      <c r="J586" s="135"/>
      <c r="K586" s="165"/>
      <c r="L586" s="16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5.75" customHeight="1">
      <c r="A587" s="135"/>
      <c r="B587" s="135"/>
      <c r="C587" s="135"/>
      <c r="D587" s="135"/>
      <c r="E587" s="135"/>
      <c r="F587" s="165"/>
      <c r="G587" s="135"/>
      <c r="H587" s="165"/>
      <c r="I587" s="165"/>
      <c r="J587" s="135"/>
      <c r="K587" s="165"/>
      <c r="L587" s="16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5.75" customHeight="1">
      <c r="A588" s="135"/>
      <c r="B588" s="135"/>
      <c r="C588" s="135"/>
      <c r="D588" s="135"/>
      <c r="E588" s="135"/>
      <c r="F588" s="165"/>
      <c r="G588" s="135"/>
      <c r="H588" s="165"/>
      <c r="I588" s="165"/>
      <c r="J588" s="135"/>
      <c r="K588" s="165"/>
      <c r="L588" s="16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5.75" customHeight="1">
      <c r="A589" s="135"/>
      <c r="B589" s="135"/>
      <c r="C589" s="135"/>
      <c r="D589" s="135"/>
      <c r="E589" s="135"/>
      <c r="F589" s="165"/>
      <c r="G589" s="135"/>
      <c r="H589" s="165"/>
      <c r="I589" s="165"/>
      <c r="J589" s="135"/>
      <c r="K589" s="165"/>
      <c r="L589" s="16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5.75" customHeight="1">
      <c r="A590" s="135"/>
      <c r="B590" s="135"/>
      <c r="C590" s="135"/>
      <c r="D590" s="135"/>
      <c r="E590" s="135"/>
      <c r="F590" s="165"/>
      <c r="G590" s="135"/>
      <c r="H590" s="165"/>
      <c r="I590" s="165"/>
      <c r="J590" s="135"/>
      <c r="K590" s="165"/>
      <c r="L590" s="16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5.75" customHeight="1">
      <c r="A591" s="135"/>
      <c r="B591" s="135"/>
      <c r="C591" s="135"/>
      <c r="D591" s="135"/>
      <c r="E591" s="135"/>
      <c r="F591" s="165"/>
      <c r="G591" s="135"/>
      <c r="H591" s="165"/>
      <c r="I591" s="165"/>
      <c r="J591" s="135"/>
      <c r="K591" s="165"/>
      <c r="L591" s="16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5.75" customHeight="1">
      <c r="A592" s="135"/>
      <c r="B592" s="135"/>
      <c r="C592" s="135"/>
      <c r="D592" s="135"/>
      <c r="E592" s="135"/>
      <c r="F592" s="165"/>
      <c r="G592" s="135"/>
      <c r="H592" s="165"/>
      <c r="I592" s="165"/>
      <c r="J592" s="135"/>
      <c r="K592" s="165"/>
      <c r="L592" s="16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5.75" customHeight="1">
      <c r="A593" s="135"/>
      <c r="B593" s="135"/>
      <c r="C593" s="135"/>
      <c r="D593" s="135"/>
      <c r="E593" s="135"/>
      <c r="F593" s="165"/>
      <c r="G593" s="135"/>
      <c r="H593" s="165"/>
      <c r="I593" s="165"/>
      <c r="J593" s="135"/>
      <c r="K593" s="165"/>
      <c r="L593" s="16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5.75" customHeight="1">
      <c r="A594" s="135"/>
      <c r="B594" s="135"/>
      <c r="C594" s="135"/>
      <c r="D594" s="135"/>
      <c r="E594" s="135"/>
      <c r="F594" s="165"/>
      <c r="G594" s="135"/>
      <c r="H594" s="165"/>
      <c r="I594" s="165"/>
      <c r="J594" s="135"/>
      <c r="K594" s="165"/>
      <c r="L594" s="16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5.75" customHeight="1">
      <c r="A595" s="135"/>
      <c r="B595" s="135"/>
      <c r="C595" s="135"/>
      <c r="D595" s="135"/>
      <c r="E595" s="135"/>
      <c r="F595" s="165"/>
      <c r="G595" s="135"/>
      <c r="H595" s="165"/>
      <c r="I595" s="165"/>
      <c r="J595" s="135"/>
      <c r="K595" s="165"/>
      <c r="L595" s="16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5.75" customHeight="1">
      <c r="A596" s="135"/>
      <c r="B596" s="135"/>
      <c r="C596" s="135"/>
      <c r="D596" s="135"/>
      <c r="E596" s="135"/>
      <c r="F596" s="165"/>
      <c r="G596" s="135"/>
      <c r="H596" s="165"/>
      <c r="I596" s="165"/>
      <c r="J596" s="135"/>
      <c r="K596" s="165"/>
      <c r="L596" s="16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5.75" customHeight="1">
      <c r="A597" s="135"/>
      <c r="B597" s="135"/>
      <c r="C597" s="135"/>
      <c r="D597" s="135"/>
      <c r="E597" s="135"/>
      <c r="F597" s="165"/>
      <c r="G597" s="135"/>
      <c r="H597" s="165"/>
      <c r="I597" s="165"/>
      <c r="J597" s="135"/>
      <c r="K597" s="165"/>
      <c r="L597" s="16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5.75" customHeight="1">
      <c r="A598" s="135"/>
      <c r="B598" s="135"/>
      <c r="C598" s="135"/>
      <c r="D598" s="135"/>
      <c r="E598" s="135"/>
      <c r="F598" s="165"/>
      <c r="G598" s="135"/>
      <c r="H598" s="165"/>
      <c r="I598" s="165"/>
      <c r="J598" s="135"/>
      <c r="K598" s="165"/>
      <c r="L598" s="16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5.75" customHeight="1">
      <c r="A599" s="135"/>
      <c r="B599" s="135"/>
      <c r="C599" s="135"/>
      <c r="D599" s="135"/>
      <c r="E599" s="135"/>
      <c r="F599" s="165"/>
      <c r="G599" s="135"/>
      <c r="H599" s="165"/>
      <c r="I599" s="165"/>
      <c r="J599" s="135"/>
      <c r="K599" s="165"/>
      <c r="L599" s="16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5.75" customHeight="1">
      <c r="A600" s="135"/>
      <c r="B600" s="135"/>
      <c r="C600" s="135"/>
      <c r="D600" s="135"/>
      <c r="E600" s="135"/>
      <c r="F600" s="165"/>
      <c r="G600" s="135"/>
      <c r="H600" s="165"/>
      <c r="I600" s="165"/>
      <c r="J600" s="135"/>
      <c r="K600" s="165"/>
      <c r="L600" s="16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5.75" customHeight="1">
      <c r="A601" s="135"/>
      <c r="B601" s="135"/>
      <c r="C601" s="135"/>
      <c r="D601" s="135"/>
      <c r="E601" s="135"/>
      <c r="F601" s="165"/>
      <c r="G601" s="135"/>
      <c r="H601" s="165"/>
      <c r="I601" s="165"/>
      <c r="J601" s="135"/>
      <c r="K601" s="165"/>
      <c r="L601" s="16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5.75" customHeight="1">
      <c r="A602" s="135"/>
      <c r="B602" s="135"/>
      <c r="C602" s="135"/>
      <c r="D602" s="135"/>
      <c r="E602" s="135"/>
      <c r="F602" s="165"/>
      <c r="G602" s="135"/>
      <c r="H602" s="165"/>
      <c r="I602" s="165"/>
      <c r="J602" s="135"/>
      <c r="K602" s="165"/>
      <c r="L602" s="16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5.75" customHeight="1">
      <c r="A603" s="135"/>
      <c r="B603" s="135"/>
      <c r="C603" s="135"/>
      <c r="D603" s="135"/>
      <c r="E603" s="135"/>
      <c r="F603" s="165"/>
      <c r="G603" s="135"/>
      <c r="H603" s="165"/>
      <c r="I603" s="165"/>
      <c r="J603" s="135"/>
      <c r="K603" s="165"/>
      <c r="L603" s="16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5.75" customHeight="1">
      <c r="A604" s="135"/>
      <c r="B604" s="135"/>
      <c r="C604" s="135"/>
      <c r="D604" s="135"/>
      <c r="E604" s="135"/>
      <c r="F604" s="165"/>
      <c r="G604" s="135"/>
      <c r="H604" s="165"/>
      <c r="I604" s="165"/>
      <c r="J604" s="135"/>
      <c r="K604" s="165"/>
      <c r="L604" s="16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5.75" customHeight="1">
      <c r="A605" s="135"/>
      <c r="B605" s="135"/>
      <c r="C605" s="135"/>
      <c r="D605" s="135"/>
      <c r="E605" s="135"/>
      <c r="F605" s="165"/>
      <c r="G605" s="135"/>
      <c r="H605" s="165"/>
      <c r="I605" s="165"/>
      <c r="J605" s="135"/>
      <c r="K605" s="165"/>
      <c r="L605" s="16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5.75" customHeight="1">
      <c r="A606" s="135"/>
      <c r="B606" s="135"/>
      <c r="C606" s="135"/>
      <c r="D606" s="135"/>
      <c r="E606" s="135"/>
      <c r="F606" s="165"/>
      <c r="G606" s="135"/>
      <c r="H606" s="165"/>
      <c r="I606" s="165"/>
      <c r="J606" s="135"/>
      <c r="K606" s="165"/>
      <c r="L606" s="16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5.75" customHeight="1">
      <c r="A607" s="135"/>
      <c r="B607" s="135"/>
      <c r="C607" s="135"/>
      <c r="D607" s="135"/>
      <c r="E607" s="135"/>
      <c r="F607" s="165"/>
      <c r="G607" s="135"/>
      <c r="H607" s="165"/>
      <c r="I607" s="165"/>
      <c r="J607" s="135"/>
      <c r="K607" s="165"/>
      <c r="L607" s="16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5.75" customHeight="1">
      <c r="A608" s="135"/>
      <c r="B608" s="135"/>
      <c r="C608" s="135"/>
      <c r="D608" s="135"/>
      <c r="E608" s="135"/>
      <c r="F608" s="165"/>
      <c r="G608" s="135"/>
      <c r="H608" s="165"/>
      <c r="I608" s="165"/>
      <c r="J608" s="135"/>
      <c r="K608" s="165"/>
      <c r="L608" s="16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5.75" customHeight="1">
      <c r="A609" s="135"/>
      <c r="B609" s="135"/>
      <c r="C609" s="135"/>
      <c r="D609" s="135"/>
      <c r="E609" s="135"/>
      <c r="F609" s="165"/>
      <c r="G609" s="135"/>
      <c r="H609" s="165"/>
      <c r="I609" s="165"/>
      <c r="J609" s="135"/>
      <c r="K609" s="165"/>
      <c r="L609" s="16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5.75" customHeight="1">
      <c r="A610" s="135"/>
      <c r="B610" s="135"/>
      <c r="C610" s="135"/>
      <c r="D610" s="135"/>
      <c r="E610" s="135"/>
      <c r="F610" s="165"/>
      <c r="G610" s="135"/>
      <c r="H610" s="165"/>
      <c r="I610" s="165"/>
      <c r="J610" s="135"/>
      <c r="K610" s="165"/>
      <c r="L610" s="16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5.75" customHeight="1">
      <c r="A611" s="135"/>
      <c r="B611" s="135"/>
      <c r="C611" s="135"/>
      <c r="D611" s="135"/>
      <c r="E611" s="135"/>
      <c r="F611" s="165"/>
      <c r="G611" s="135"/>
      <c r="H611" s="165"/>
      <c r="I611" s="165"/>
      <c r="J611" s="135"/>
      <c r="K611" s="165"/>
      <c r="L611" s="16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5.75" customHeight="1">
      <c r="A612" s="135"/>
      <c r="B612" s="135"/>
      <c r="C612" s="135"/>
      <c r="D612" s="135"/>
      <c r="E612" s="135"/>
      <c r="F612" s="165"/>
      <c r="G612" s="135"/>
      <c r="H612" s="165"/>
      <c r="I612" s="165"/>
      <c r="J612" s="135"/>
      <c r="K612" s="165"/>
      <c r="L612" s="16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5.75" customHeight="1">
      <c r="A613" s="135"/>
      <c r="B613" s="135"/>
      <c r="C613" s="135"/>
      <c r="D613" s="135"/>
      <c r="E613" s="135"/>
      <c r="F613" s="165"/>
      <c r="G613" s="135"/>
      <c r="H613" s="165"/>
      <c r="I613" s="165"/>
      <c r="J613" s="135"/>
      <c r="K613" s="165"/>
      <c r="L613" s="16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5.75" customHeight="1">
      <c r="A614" s="135"/>
      <c r="B614" s="135"/>
      <c r="C614" s="135"/>
      <c r="D614" s="135"/>
      <c r="E614" s="135"/>
      <c r="F614" s="165"/>
      <c r="G614" s="135"/>
      <c r="H614" s="165"/>
      <c r="I614" s="165"/>
      <c r="J614" s="135"/>
      <c r="K614" s="165"/>
      <c r="L614" s="16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5.75" customHeight="1">
      <c r="A615" s="135"/>
      <c r="B615" s="135"/>
      <c r="C615" s="135"/>
      <c r="D615" s="135"/>
      <c r="E615" s="135"/>
      <c r="F615" s="165"/>
      <c r="G615" s="135"/>
      <c r="H615" s="165"/>
      <c r="I615" s="165"/>
      <c r="J615" s="135"/>
      <c r="K615" s="165"/>
      <c r="L615" s="16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5.75" customHeight="1">
      <c r="A616" s="135"/>
      <c r="B616" s="135"/>
      <c r="C616" s="135"/>
      <c r="D616" s="135"/>
      <c r="E616" s="135"/>
      <c r="F616" s="165"/>
      <c r="G616" s="135"/>
      <c r="H616" s="165"/>
      <c r="I616" s="165"/>
      <c r="J616" s="135"/>
      <c r="K616" s="165"/>
      <c r="L616" s="16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5.75" customHeight="1">
      <c r="A617" s="135"/>
      <c r="B617" s="135"/>
      <c r="C617" s="135"/>
      <c r="D617" s="135"/>
      <c r="E617" s="135"/>
      <c r="F617" s="165"/>
      <c r="G617" s="135"/>
      <c r="H617" s="165"/>
      <c r="I617" s="165"/>
      <c r="J617" s="135"/>
      <c r="K617" s="165"/>
      <c r="L617" s="16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5.75" customHeight="1">
      <c r="A618" s="135"/>
      <c r="B618" s="135"/>
      <c r="C618" s="135"/>
      <c r="D618" s="135"/>
      <c r="E618" s="135"/>
      <c r="F618" s="165"/>
      <c r="G618" s="135"/>
      <c r="H618" s="165"/>
      <c r="I618" s="165"/>
      <c r="J618" s="135"/>
      <c r="K618" s="165"/>
      <c r="L618" s="16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5.75" customHeight="1">
      <c r="A619" s="135"/>
      <c r="B619" s="135"/>
      <c r="C619" s="135"/>
      <c r="D619" s="135"/>
      <c r="E619" s="135"/>
      <c r="F619" s="165"/>
      <c r="G619" s="135"/>
      <c r="H619" s="165"/>
      <c r="I619" s="165"/>
      <c r="J619" s="135"/>
      <c r="K619" s="165"/>
      <c r="L619" s="16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5.75" customHeight="1">
      <c r="A620" s="135"/>
      <c r="B620" s="135"/>
      <c r="C620" s="135"/>
      <c r="D620" s="135"/>
      <c r="E620" s="135"/>
      <c r="F620" s="165"/>
      <c r="G620" s="135"/>
      <c r="H620" s="165"/>
      <c r="I620" s="165"/>
      <c r="J620" s="135"/>
      <c r="K620" s="165"/>
      <c r="L620" s="16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5.75" customHeight="1">
      <c r="A621" s="135"/>
      <c r="B621" s="135"/>
      <c r="C621" s="135"/>
      <c r="D621" s="135"/>
      <c r="E621" s="135"/>
      <c r="F621" s="165"/>
      <c r="G621" s="135"/>
      <c r="H621" s="165"/>
      <c r="I621" s="165"/>
      <c r="J621" s="135"/>
      <c r="K621" s="165"/>
      <c r="L621" s="16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5.75" customHeight="1">
      <c r="A622" s="135"/>
      <c r="B622" s="135"/>
      <c r="C622" s="135"/>
      <c r="D622" s="135"/>
      <c r="E622" s="135"/>
      <c r="F622" s="165"/>
      <c r="G622" s="135"/>
      <c r="H622" s="165"/>
      <c r="I622" s="165"/>
      <c r="J622" s="135"/>
      <c r="K622" s="165"/>
      <c r="L622" s="16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5.75" customHeight="1">
      <c r="A623" s="135"/>
      <c r="B623" s="135"/>
      <c r="C623" s="135"/>
      <c r="D623" s="135"/>
      <c r="E623" s="135"/>
      <c r="F623" s="165"/>
      <c r="G623" s="135"/>
      <c r="H623" s="165"/>
      <c r="I623" s="165"/>
      <c r="J623" s="135"/>
      <c r="K623" s="165"/>
      <c r="L623" s="16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5.75" customHeight="1">
      <c r="A624" s="135"/>
      <c r="B624" s="135"/>
      <c r="C624" s="135"/>
      <c r="D624" s="135"/>
      <c r="E624" s="135"/>
      <c r="F624" s="165"/>
      <c r="G624" s="135"/>
      <c r="H624" s="165"/>
      <c r="I624" s="165"/>
      <c r="J624" s="135"/>
      <c r="K624" s="165"/>
      <c r="L624" s="16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5.75" customHeight="1">
      <c r="A625" s="135"/>
      <c r="B625" s="135"/>
      <c r="C625" s="135"/>
      <c r="D625" s="135"/>
      <c r="E625" s="135"/>
      <c r="F625" s="165"/>
      <c r="G625" s="135"/>
      <c r="H625" s="165"/>
      <c r="I625" s="165"/>
      <c r="J625" s="135"/>
      <c r="K625" s="165"/>
      <c r="L625" s="16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5.75" customHeight="1">
      <c r="A626" s="135"/>
      <c r="B626" s="135"/>
      <c r="C626" s="135"/>
      <c r="D626" s="135"/>
      <c r="E626" s="135"/>
      <c r="F626" s="165"/>
      <c r="G626" s="135"/>
      <c r="H626" s="165"/>
      <c r="I626" s="165"/>
      <c r="J626" s="135"/>
      <c r="K626" s="165"/>
      <c r="L626" s="16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5.75" customHeight="1">
      <c r="A627" s="135"/>
      <c r="B627" s="135"/>
      <c r="C627" s="135"/>
      <c r="D627" s="135"/>
      <c r="E627" s="135"/>
      <c r="F627" s="165"/>
      <c r="G627" s="135"/>
      <c r="H627" s="165"/>
      <c r="I627" s="165"/>
      <c r="J627" s="135"/>
      <c r="K627" s="165"/>
      <c r="L627" s="16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5.75" customHeight="1">
      <c r="A628" s="135"/>
      <c r="B628" s="135"/>
      <c r="C628" s="135"/>
      <c r="D628" s="135"/>
      <c r="E628" s="135"/>
      <c r="F628" s="165"/>
      <c r="G628" s="135"/>
      <c r="H628" s="165"/>
      <c r="I628" s="165"/>
      <c r="J628" s="135"/>
      <c r="K628" s="165"/>
      <c r="L628" s="16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5.75" customHeight="1">
      <c r="A629" s="135"/>
      <c r="B629" s="135"/>
      <c r="C629" s="135"/>
      <c r="D629" s="135"/>
      <c r="E629" s="135"/>
      <c r="F629" s="165"/>
      <c r="G629" s="135"/>
      <c r="H629" s="165"/>
      <c r="I629" s="165"/>
      <c r="J629" s="135"/>
      <c r="K629" s="165"/>
      <c r="L629" s="16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5.75" customHeight="1">
      <c r="A630" s="135"/>
      <c r="B630" s="135"/>
      <c r="C630" s="135"/>
      <c r="D630" s="135"/>
      <c r="E630" s="135"/>
      <c r="F630" s="165"/>
      <c r="G630" s="135"/>
      <c r="H630" s="165"/>
      <c r="I630" s="165"/>
      <c r="J630" s="135"/>
      <c r="K630" s="165"/>
      <c r="L630" s="16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5.75" customHeight="1">
      <c r="A631" s="135"/>
      <c r="B631" s="135"/>
      <c r="C631" s="135"/>
      <c r="D631" s="135"/>
      <c r="E631" s="135"/>
      <c r="F631" s="165"/>
      <c r="G631" s="135"/>
      <c r="H631" s="165"/>
      <c r="I631" s="165"/>
      <c r="J631" s="135"/>
      <c r="K631" s="165"/>
      <c r="L631" s="16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5.75" customHeight="1">
      <c r="A632" s="135"/>
      <c r="B632" s="135"/>
      <c r="C632" s="135"/>
      <c r="D632" s="135"/>
      <c r="E632" s="135"/>
      <c r="F632" s="165"/>
      <c r="G632" s="135"/>
      <c r="H632" s="165"/>
      <c r="I632" s="165"/>
      <c r="J632" s="135"/>
      <c r="K632" s="165"/>
      <c r="L632" s="16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5.75" customHeight="1">
      <c r="A633" s="135"/>
      <c r="B633" s="135"/>
      <c r="C633" s="135"/>
      <c r="D633" s="135"/>
      <c r="E633" s="135"/>
      <c r="F633" s="165"/>
      <c r="G633" s="135"/>
      <c r="H633" s="165"/>
      <c r="I633" s="165"/>
      <c r="J633" s="135"/>
      <c r="K633" s="165"/>
      <c r="L633" s="16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5.75" customHeight="1">
      <c r="A634" s="135"/>
      <c r="B634" s="135"/>
      <c r="C634" s="135"/>
      <c r="D634" s="135"/>
      <c r="E634" s="135"/>
      <c r="F634" s="165"/>
      <c r="G634" s="135"/>
      <c r="H634" s="165"/>
      <c r="I634" s="165"/>
      <c r="J634" s="135"/>
      <c r="K634" s="165"/>
      <c r="L634" s="16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5.75" customHeight="1">
      <c r="A635" s="135"/>
      <c r="B635" s="135"/>
      <c r="C635" s="135"/>
      <c r="D635" s="135"/>
      <c r="E635" s="135"/>
      <c r="F635" s="165"/>
      <c r="G635" s="135"/>
      <c r="H635" s="165"/>
      <c r="I635" s="165"/>
      <c r="J635" s="135"/>
      <c r="K635" s="165"/>
      <c r="L635" s="16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5.75" customHeight="1">
      <c r="A636" s="135"/>
      <c r="B636" s="135"/>
      <c r="C636" s="135"/>
      <c r="D636" s="135"/>
      <c r="E636" s="135"/>
      <c r="F636" s="165"/>
      <c r="G636" s="135"/>
      <c r="H636" s="165"/>
      <c r="I636" s="165"/>
      <c r="J636" s="135"/>
      <c r="K636" s="165"/>
      <c r="L636" s="16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5.75" customHeight="1">
      <c r="A637" s="135"/>
      <c r="B637" s="135"/>
      <c r="C637" s="135"/>
      <c r="D637" s="135"/>
      <c r="E637" s="135"/>
      <c r="F637" s="165"/>
      <c r="G637" s="135"/>
      <c r="H637" s="165"/>
      <c r="I637" s="165"/>
      <c r="J637" s="135"/>
      <c r="K637" s="165"/>
      <c r="L637" s="16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5.75" customHeight="1">
      <c r="A638" s="135"/>
      <c r="B638" s="135"/>
      <c r="C638" s="135"/>
      <c r="D638" s="135"/>
      <c r="E638" s="135"/>
      <c r="F638" s="165"/>
      <c r="G638" s="135"/>
      <c r="H638" s="165"/>
      <c r="I638" s="165"/>
      <c r="J638" s="135"/>
      <c r="K638" s="165"/>
      <c r="L638" s="16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5.75" customHeight="1">
      <c r="A639" s="135"/>
      <c r="B639" s="135"/>
      <c r="C639" s="135"/>
      <c r="D639" s="135"/>
      <c r="E639" s="135"/>
      <c r="F639" s="165"/>
      <c r="G639" s="135"/>
      <c r="H639" s="165"/>
      <c r="I639" s="165"/>
      <c r="J639" s="135"/>
      <c r="K639" s="165"/>
      <c r="L639" s="16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5.75" customHeight="1">
      <c r="A640" s="135"/>
      <c r="B640" s="135"/>
      <c r="C640" s="135"/>
      <c r="D640" s="135"/>
      <c r="E640" s="135"/>
      <c r="F640" s="165"/>
      <c r="G640" s="135"/>
      <c r="H640" s="165"/>
      <c r="I640" s="165"/>
      <c r="J640" s="135"/>
      <c r="K640" s="165"/>
      <c r="L640" s="16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5.75" customHeight="1">
      <c r="A641" s="135"/>
      <c r="B641" s="135"/>
      <c r="C641" s="135"/>
      <c r="D641" s="135"/>
      <c r="E641" s="135"/>
      <c r="F641" s="165"/>
      <c r="G641" s="135"/>
      <c r="H641" s="165"/>
      <c r="I641" s="165"/>
      <c r="J641" s="135"/>
      <c r="K641" s="165"/>
      <c r="L641" s="16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5.75" customHeight="1">
      <c r="A642" s="135"/>
      <c r="B642" s="135"/>
      <c r="C642" s="135"/>
      <c r="D642" s="135"/>
      <c r="E642" s="135"/>
      <c r="F642" s="165"/>
      <c r="G642" s="135"/>
      <c r="H642" s="165"/>
      <c r="I642" s="165"/>
      <c r="J642" s="135"/>
      <c r="K642" s="165"/>
      <c r="L642" s="16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5.75" customHeight="1">
      <c r="A643" s="135"/>
      <c r="B643" s="135"/>
      <c r="C643" s="135"/>
      <c r="D643" s="135"/>
      <c r="E643" s="135"/>
      <c r="F643" s="165"/>
      <c r="G643" s="135"/>
      <c r="H643" s="165"/>
      <c r="I643" s="165"/>
      <c r="J643" s="135"/>
      <c r="K643" s="165"/>
      <c r="L643" s="16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5.75" customHeight="1">
      <c r="A644" s="135"/>
      <c r="B644" s="135"/>
      <c r="C644" s="135"/>
      <c r="D644" s="135"/>
      <c r="E644" s="135"/>
      <c r="F644" s="165"/>
      <c r="G644" s="135"/>
      <c r="H644" s="165"/>
      <c r="I644" s="165"/>
      <c r="J644" s="135"/>
      <c r="K644" s="165"/>
      <c r="L644" s="16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5.75" customHeight="1">
      <c r="A645" s="135"/>
      <c r="B645" s="135"/>
      <c r="C645" s="135"/>
      <c r="D645" s="135"/>
      <c r="E645" s="135"/>
      <c r="F645" s="165"/>
      <c r="G645" s="135"/>
      <c r="H645" s="165"/>
      <c r="I645" s="165"/>
      <c r="J645" s="135"/>
      <c r="K645" s="165"/>
      <c r="L645" s="16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5.75" customHeight="1">
      <c r="A646" s="135"/>
      <c r="B646" s="135"/>
      <c r="C646" s="135"/>
      <c r="D646" s="135"/>
      <c r="E646" s="135"/>
      <c r="F646" s="165"/>
      <c r="G646" s="135"/>
      <c r="H646" s="165"/>
      <c r="I646" s="165"/>
      <c r="J646" s="135"/>
      <c r="K646" s="165"/>
      <c r="L646" s="16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5.75" customHeight="1">
      <c r="A647" s="135"/>
      <c r="B647" s="135"/>
      <c r="C647" s="135"/>
      <c r="D647" s="135"/>
      <c r="E647" s="135"/>
      <c r="F647" s="165"/>
      <c r="G647" s="135"/>
      <c r="H647" s="165"/>
      <c r="I647" s="165"/>
      <c r="J647" s="135"/>
      <c r="K647" s="165"/>
      <c r="L647" s="16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5.75" customHeight="1">
      <c r="A648" s="135"/>
      <c r="B648" s="135"/>
      <c r="C648" s="135"/>
      <c r="D648" s="135"/>
      <c r="E648" s="135"/>
      <c r="F648" s="165"/>
      <c r="G648" s="135"/>
      <c r="H648" s="165"/>
      <c r="I648" s="165"/>
      <c r="J648" s="135"/>
      <c r="K648" s="165"/>
      <c r="L648" s="16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5.75" customHeight="1">
      <c r="A649" s="135"/>
      <c r="B649" s="135"/>
      <c r="C649" s="135"/>
      <c r="D649" s="135"/>
      <c r="E649" s="135"/>
      <c r="F649" s="165"/>
      <c r="G649" s="135"/>
      <c r="H649" s="165"/>
      <c r="I649" s="165"/>
      <c r="J649" s="135"/>
      <c r="K649" s="165"/>
      <c r="L649" s="16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5.75" customHeight="1">
      <c r="A650" s="135"/>
      <c r="B650" s="135"/>
      <c r="C650" s="135"/>
      <c r="D650" s="135"/>
      <c r="E650" s="135"/>
      <c r="F650" s="165"/>
      <c r="G650" s="135"/>
      <c r="H650" s="165"/>
      <c r="I650" s="165"/>
      <c r="J650" s="135"/>
      <c r="K650" s="165"/>
      <c r="L650" s="16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5.75" customHeight="1">
      <c r="A651" s="135"/>
      <c r="B651" s="135"/>
      <c r="C651" s="135"/>
      <c r="D651" s="135"/>
      <c r="E651" s="135"/>
      <c r="F651" s="165"/>
      <c r="G651" s="135"/>
      <c r="H651" s="165"/>
      <c r="I651" s="165"/>
      <c r="J651" s="135"/>
      <c r="K651" s="165"/>
      <c r="L651" s="16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5.75" customHeight="1">
      <c r="A652" s="135"/>
      <c r="B652" s="135"/>
      <c r="C652" s="135"/>
      <c r="D652" s="135"/>
      <c r="E652" s="135"/>
      <c r="F652" s="165"/>
      <c r="G652" s="135"/>
      <c r="H652" s="165"/>
      <c r="I652" s="165"/>
      <c r="J652" s="135"/>
      <c r="K652" s="165"/>
      <c r="L652" s="16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5.75" customHeight="1">
      <c r="A653" s="135"/>
      <c r="B653" s="135"/>
      <c r="C653" s="135"/>
      <c r="D653" s="135"/>
      <c r="E653" s="135"/>
      <c r="F653" s="165"/>
      <c r="G653" s="135"/>
      <c r="H653" s="165"/>
      <c r="I653" s="165"/>
      <c r="J653" s="135"/>
      <c r="K653" s="165"/>
      <c r="L653" s="16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5.75" customHeight="1">
      <c r="A654" s="135"/>
      <c r="B654" s="135"/>
      <c r="C654" s="135"/>
      <c r="D654" s="135"/>
      <c r="E654" s="135"/>
      <c r="F654" s="165"/>
      <c r="G654" s="135"/>
      <c r="H654" s="165"/>
      <c r="I654" s="165"/>
      <c r="J654" s="135"/>
      <c r="K654" s="165"/>
      <c r="L654" s="16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5.75" customHeight="1">
      <c r="A655" s="135"/>
      <c r="B655" s="135"/>
      <c r="C655" s="135"/>
      <c r="D655" s="135"/>
      <c r="E655" s="135"/>
      <c r="F655" s="165"/>
      <c r="G655" s="135"/>
      <c r="H655" s="165"/>
      <c r="I655" s="165"/>
      <c r="J655" s="135"/>
      <c r="K655" s="165"/>
      <c r="L655" s="16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5.75" customHeight="1">
      <c r="A656" s="135"/>
      <c r="B656" s="135"/>
      <c r="C656" s="135"/>
      <c r="D656" s="135"/>
      <c r="E656" s="135"/>
      <c r="F656" s="165"/>
      <c r="G656" s="135"/>
      <c r="H656" s="165"/>
      <c r="I656" s="165"/>
      <c r="J656" s="135"/>
      <c r="K656" s="165"/>
      <c r="L656" s="16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5.75" customHeight="1">
      <c r="A657" s="135"/>
      <c r="B657" s="135"/>
      <c r="C657" s="135"/>
      <c r="D657" s="135"/>
      <c r="E657" s="135"/>
      <c r="F657" s="165"/>
      <c r="G657" s="135"/>
      <c r="H657" s="165"/>
      <c r="I657" s="165"/>
      <c r="J657" s="135"/>
      <c r="K657" s="165"/>
      <c r="L657" s="16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5.75" customHeight="1">
      <c r="A658" s="135"/>
      <c r="B658" s="135"/>
      <c r="C658" s="135"/>
      <c r="D658" s="135"/>
      <c r="E658" s="135"/>
      <c r="F658" s="165"/>
      <c r="G658" s="135"/>
      <c r="H658" s="165"/>
      <c r="I658" s="165"/>
      <c r="J658" s="135"/>
      <c r="K658" s="165"/>
      <c r="L658" s="16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5.75" customHeight="1">
      <c r="A659" s="135"/>
      <c r="B659" s="135"/>
      <c r="C659" s="135"/>
      <c r="D659" s="135"/>
      <c r="E659" s="135"/>
      <c r="F659" s="165"/>
      <c r="G659" s="135"/>
      <c r="H659" s="165"/>
      <c r="I659" s="165"/>
      <c r="J659" s="135"/>
      <c r="K659" s="165"/>
      <c r="L659" s="16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5.75" customHeight="1">
      <c r="A660" s="135"/>
      <c r="B660" s="135"/>
      <c r="C660" s="135"/>
      <c r="D660" s="135"/>
      <c r="E660" s="135"/>
      <c r="F660" s="165"/>
      <c r="G660" s="135"/>
      <c r="H660" s="165"/>
      <c r="I660" s="165"/>
      <c r="J660" s="135"/>
      <c r="K660" s="165"/>
      <c r="L660" s="16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5.75" customHeight="1">
      <c r="A661" s="135"/>
      <c r="B661" s="135"/>
      <c r="C661" s="135"/>
      <c r="D661" s="135"/>
      <c r="E661" s="135"/>
      <c r="F661" s="165"/>
      <c r="G661" s="135"/>
      <c r="H661" s="165"/>
      <c r="I661" s="165"/>
      <c r="J661" s="135"/>
      <c r="K661" s="165"/>
      <c r="L661" s="16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5.75" customHeight="1">
      <c r="A662" s="135"/>
      <c r="B662" s="135"/>
      <c r="C662" s="135"/>
      <c r="D662" s="135"/>
      <c r="E662" s="135"/>
      <c r="F662" s="165"/>
      <c r="G662" s="135"/>
      <c r="H662" s="165"/>
      <c r="I662" s="165"/>
      <c r="J662" s="135"/>
      <c r="K662" s="165"/>
      <c r="L662" s="16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5.75" customHeight="1">
      <c r="A663" s="135"/>
      <c r="B663" s="135"/>
      <c r="C663" s="135"/>
      <c r="D663" s="135"/>
      <c r="E663" s="135"/>
      <c r="F663" s="165"/>
      <c r="G663" s="135"/>
      <c r="H663" s="165"/>
      <c r="I663" s="165"/>
      <c r="J663" s="135"/>
      <c r="K663" s="165"/>
      <c r="L663" s="16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5.75" customHeight="1">
      <c r="A664" s="135"/>
      <c r="B664" s="135"/>
      <c r="C664" s="135"/>
      <c r="D664" s="135"/>
      <c r="E664" s="135"/>
      <c r="F664" s="165"/>
      <c r="G664" s="135"/>
      <c r="H664" s="165"/>
      <c r="I664" s="165"/>
      <c r="J664" s="135"/>
      <c r="K664" s="165"/>
      <c r="L664" s="16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5.75" customHeight="1">
      <c r="A665" s="135"/>
      <c r="B665" s="135"/>
      <c r="C665" s="135"/>
      <c r="D665" s="135"/>
      <c r="E665" s="135"/>
      <c r="F665" s="165"/>
      <c r="G665" s="135"/>
      <c r="H665" s="165"/>
      <c r="I665" s="165"/>
      <c r="J665" s="135"/>
      <c r="K665" s="165"/>
      <c r="L665" s="16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5.75" customHeight="1">
      <c r="A666" s="135"/>
      <c r="B666" s="135"/>
      <c r="C666" s="135"/>
      <c r="D666" s="135"/>
      <c r="E666" s="135"/>
      <c r="F666" s="165"/>
      <c r="G666" s="135"/>
      <c r="H666" s="165"/>
      <c r="I666" s="165"/>
      <c r="J666" s="135"/>
      <c r="K666" s="165"/>
      <c r="L666" s="16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5.75" customHeight="1">
      <c r="A667" s="135"/>
      <c r="B667" s="135"/>
      <c r="C667" s="135"/>
      <c r="D667" s="135"/>
      <c r="E667" s="135"/>
      <c r="F667" s="165"/>
      <c r="G667" s="135"/>
      <c r="H667" s="165"/>
      <c r="I667" s="165"/>
      <c r="J667" s="135"/>
      <c r="K667" s="165"/>
      <c r="L667" s="16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5.75" customHeight="1">
      <c r="A668" s="135"/>
      <c r="B668" s="135"/>
      <c r="C668" s="135"/>
      <c r="D668" s="135"/>
      <c r="E668" s="135"/>
      <c r="F668" s="165"/>
      <c r="G668" s="135"/>
      <c r="H668" s="165"/>
      <c r="I668" s="165"/>
      <c r="J668" s="135"/>
      <c r="K668" s="165"/>
      <c r="L668" s="16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5.75" customHeight="1">
      <c r="A669" s="135"/>
      <c r="B669" s="135"/>
      <c r="C669" s="135"/>
      <c r="D669" s="135"/>
      <c r="E669" s="135"/>
      <c r="F669" s="165"/>
      <c r="G669" s="135"/>
      <c r="H669" s="165"/>
      <c r="I669" s="165"/>
      <c r="J669" s="135"/>
      <c r="K669" s="165"/>
      <c r="L669" s="16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5.75" customHeight="1">
      <c r="A670" s="135"/>
      <c r="B670" s="135"/>
      <c r="C670" s="135"/>
      <c r="D670" s="135"/>
      <c r="E670" s="135"/>
      <c r="F670" s="165"/>
      <c r="G670" s="135"/>
      <c r="H670" s="165"/>
      <c r="I670" s="165"/>
      <c r="J670" s="135"/>
      <c r="K670" s="165"/>
      <c r="L670" s="16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5.75" customHeight="1">
      <c r="A671" s="135"/>
      <c r="B671" s="135"/>
      <c r="C671" s="135"/>
      <c r="D671" s="135"/>
      <c r="E671" s="135"/>
      <c r="F671" s="165"/>
      <c r="G671" s="135"/>
      <c r="H671" s="165"/>
      <c r="I671" s="165"/>
      <c r="J671" s="135"/>
      <c r="K671" s="165"/>
      <c r="L671" s="16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5.75" customHeight="1">
      <c r="A672" s="135"/>
      <c r="B672" s="135"/>
      <c r="C672" s="135"/>
      <c r="D672" s="135"/>
      <c r="E672" s="135"/>
      <c r="F672" s="165"/>
      <c r="G672" s="135"/>
      <c r="H672" s="165"/>
      <c r="I672" s="165"/>
      <c r="J672" s="135"/>
      <c r="K672" s="165"/>
      <c r="L672" s="16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5.75" customHeight="1">
      <c r="A673" s="135"/>
      <c r="B673" s="135"/>
      <c r="C673" s="135"/>
      <c r="D673" s="135"/>
      <c r="E673" s="135"/>
      <c r="F673" s="165"/>
      <c r="G673" s="135"/>
      <c r="H673" s="165"/>
      <c r="I673" s="165"/>
      <c r="J673" s="135"/>
      <c r="K673" s="165"/>
      <c r="L673" s="16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5.75" customHeight="1">
      <c r="A674" s="135"/>
      <c r="B674" s="135"/>
      <c r="C674" s="135"/>
      <c r="D674" s="135"/>
      <c r="E674" s="135"/>
      <c r="F674" s="165"/>
      <c r="G674" s="135"/>
      <c r="H674" s="165"/>
      <c r="I674" s="165"/>
      <c r="J674" s="135"/>
      <c r="K674" s="165"/>
      <c r="L674" s="16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5.75" customHeight="1">
      <c r="A675" s="135"/>
      <c r="B675" s="135"/>
      <c r="C675" s="135"/>
      <c r="D675" s="135"/>
      <c r="E675" s="135"/>
      <c r="F675" s="165"/>
      <c r="G675" s="135"/>
      <c r="H675" s="165"/>
      <c r="I675" s="165"/>
      <c r="J675" s="135"/>
      <c r="K675" s="165"/>
      <c r="L675" s="16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5.75" customHeight="1">
      <c r="A676" s="135"/>
      <c r="B676" s="135"/>
      <c r="C676" s="135"/>
      <c r="D676" s="135"/>
      <c r="E676" s="135"/>
      <c r="F676" s="165"/>
      <c r="G676" s="135"/>
      <c r="H676" s="165"/>
      <c r="I676" s="165"/>
      <c r="J676" s="135"/>
      <c r="K676" s="165"/>
      <c r="L676" s="16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5.75" customHeight="1">
      <c r="A677" s="135"/>
      <c r="B677" s="135"/>
      <c r="C677" s="135"/>
      <c r="D677" s="135"/>
      <c r="E677" s="135"/>
      <c r="F677" s="165"/>
      <c r="G677" s="135"/>
      <c r="H677" s="165"/>
      <c r="I677" s="165"/>
      <c r="J677" s="135"/>
      <c r="K677" s="165"/>
      <c r="L677" s="16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5.75" customHeight="1">
      <c r="A678" s="135"/>
      <c r="B678" s="135"/>
      <c r="C678" s="135"/>
      <c r="D678" s="135"/>
      <c r="E678" s="135"/>
      <c r="F678" s="165"/>
      <c r="G678" s="135"/>
      <c r="H678" s="165"/>
      <c r="I678" s="165"/>
      <c r="J678" s="135"/>
      <c r="K678" s="165"/>
      <c r="L678" s="16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5.75" customHeight="1">
      <c r="A679" s="135"/>
      <c r="B679" s="135"/>
      <c r="C679" s="135"/>
      <c r="D679" s="135"/>
      <c r="E679" s="135"/>
      <c r="F679" s="165"/>
      <c r="G679" s="135"/>
      <c r="H679" s="165"/>
      <c r="I679" s="165"/>
      <c r="J679" s="135"/>
      <c r="K679" s="165"/>
      <c r="L679" s="16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5.75" customHeight="1">
      <c r="A680" s="135"/>
      <c r="B680" s="135"/>
      <c r="C680" s="135"/>
      <c r="D680" s="135"/>
      <c r="E680" s="135"/>
      <c r="F680" s="165"/>
      <c r="G680" s="135"/>
      <c r="H680" s="165"/>
      <c r="I680" s="165"/>
      <c r="J680" s="135"/>
      <c r="K680" s="165"/>
      <c r="L680" s="16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5.75" customHeight="1">
      <c r="A681" s="135"/>
      <c r="B681" s="135"/>
      <c r="C681" s="135"/>
      <c r="D681" s="135"/>
      <c r="E681" s="135"/>
      <c r="F681" s="165"/>
      <c r="G681" s="135"/>
      <c r="H681" s="165"/>
      <c r="I681" s="165"/>
      <c r="J681" s="135"/>
      <c r="K681" s="165"/>
      <c r="L681" s="16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5.75" customHeight="1">
      <c r="A682" s="135"/>
      <c r="B682" s="135"/>
      <c r="C682" s="135"/>
      <c r="D682" s="135"/>
      <c r="E682" s="135"/>
      <c r="F682" s="165"/>
      <c r="G682" s="135"/>
      <c r="H682" s="165"/>
      <c r="I682" s="165"/>
      <c r="J682" s="135"/>
      <c r="K682" s="165"/>
      <c r="L682" s="16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5.75" customHeight="1">
      <c r="A683" s="135"/>
      <c r="B683" s="135"/>
      <c r="C683" s="135"/>
      <c r="D683" s="135"/>
      <c r="E683" s="135"/>
      <c r="F683" s="165"/>
      <c r="G683" s="135"/>
      <c r="H683" s="165"/>
      <c r="I683" s="165"/>
      <c r="J683" s="135"/>
      <c r="K683" s="165"/>
      <c r="L683" s="16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5.75" customHeight="1">
      <c r="A684" s="135"/>
      <c r="B684" s="135"/>
      <c r="C684" s="135"/>
      <c r="D684" s="135"/>
      <c r="E684" s="135"/>
      <c r="F684" s="165"/>
      <c r="G684" s="135"/>
      <c r="H684" s="165"/>
      <c r="I684" s="165"/>
      <c r="J684" s="135"/>
      <c r="K684" s="165"/>
      <c r="L684" s="16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5.75" customHeight="1">
      <c r="A685" s="135"/>
      <c r="B685" s="135"/>
      <c r="C685" s="135"/>
      <c r="D685" s="135"/>
      <c r="E685" s="135"/>
      <c r="F685" s="165"/>
      <c r="G685" s="135"/>
      <c r="H685" s="165"/>
      <c r="I685" s="165"/>
      <c r="J685" s="135"/>
      <c r="K685" s="165"/>
      <c r="L685" s="16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5.75" customHeight="1">
      <c r="A686" s="135"/>
      <c r="B686" s="135"/>
      <c r="C686" s="135"/>
      <c r="D686" s="135"/>
      <c r="E686" s="135"/>
      <c r="F686" s="165"/>
      <c r="G686" s="135"/>
      <c r="H686" s="165"/>
      <c r="I686" s="165"/>
      <c r="J686" s="135"/>
      <c r="K686" s="165"/>
      <c r="L686" s="16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5.75" customHeight="1">
      <c r="A687" s="135"/>
      <c r="B687" s="135"/>
      <c r="C687" s="135"/>
      <c r="D687" s="135"/>
      <c r="E687" s="135"/>
      <c r="F687" s="165"/>
      <c r="G687" s="135"/>
      <c r="H687" s="165"/>
      <c r="I687" s="165"/>
      <c r="J687" s="135"/>
      <c r="K687" s="165"/>
      <c r="L687" s="16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5.75" customHeight="1">
      <c r="A688" s="135"/>
      <c r="B688" s="135"/>
      <c r="C688" s="135"/>
      <c r="D688" s="135"/>
      <c r="E688" s="135"/>
      <c r="F688" s="165"/>
      <c r="G688" s="135"/>
      <c r="H688" s="165"/>
      <c r="I688" s="165"/>
      <c r="J688" s="135"/>
      <c r="K688" s="165"/>
      <c r="L688" s="16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5.75" customHeight="1">
      <c r="A689" s="135"/>
      <c r="B689" s="135"/>
      <c r="C689" s="135"/>
      <c r="D689" s="135"/>
      <c r="E689" s="135"/>
      <c r="F689" s="165"/>
      <c r="G689" s="135"/>
      <c r="H689" s="165"/>
      <c r="I689" s="165"/>
      <c r="J689" s="135"/>
      <c r="K689" s="165"/>
      <c r="L689" s="16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5.75" customHeight="1">
      <c r="A690" s="135"/>
      <c r="B690" s="135"/>
      <c r="C690" s="135"/>
      <c r="D690" s="135"/>
      <c r="E690" s="135"/>
      <c r="F690" s="165"/>
      <c r="G690" s="135"/>
      <c r="H690" s="165"/>
      <c r="I690" s="165"/>
      <c r="J690" s="135"/>
      <c r="K690" s="165"/>
      <c r="L690" s="16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5.75" customHeight="1">
      <c r="A691" s="135"/>
      <c r="B691" s="135"/>
      <c r="C691" s="135"/>
      <c r="D691" s="135"/>
      <c r="E691" s="135"/>
      <c r="F691" s="165"/>
      <c r="G691" s="135"/>
      <c r="H691" s="165"/>
      <c r="I691" s="165"/>
      <c r="J691" s="135"/>
      <c r="K691" s="165"/>
      <c r="L691" s="16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5.75" customHeight="1">
      <c r="A692" s="135"/>
      <c r="B692" s="135"/>
      <c r="C692" s="135"/>
      <c r="D692" s="135"/>
      <c r="E692" s="135"/>
      <c r="F692" s="165"/>
      <c r="G692" s="135"/>
      <c r="H692" s="165"/>
      <c r="I692" s="165"/>
      <c r="J692" s="135"/>
      <c r="K692" s="165"/>
      <c r="L692" s="16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5.75" customHeight="1">
      <c r="A693" s="135"/>
      <c r="B693" s="135"/>
      <c r="C693" s="135"/>
      <c r="D693" s="135"/>
      <c r="E693" s="135"/>
      <c r="F693" s="165"/>
      <c r="G693" s="135"/>
      <c r="H693" s="165"/>
      <c r="I693" s="165"/>
      <c r="J693" s="135"/>
      <c r="K693" s="165"/>
      <c r="L693" s="16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5.75" customHeight="1">
      <c r="A694" s="135"/>
      <c r="B694" s="135"/>
      <c r="C694" s="135"/>
      <c r="D694" s="135"/>
      <c r="E694" s="135"/>
      <c r="F694" s="165"/>
      <c r="G694" s="135"/>
      <c r="H694" s="165"/>
      <c r="I694" s="165"/>
      <c r="J694" s="135"/>
      <c r="K694" s="165"/>
      <c r="L694" s="16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5.75" customHeight="1">
      <c r="A695" s="135"/>
      <c r="B695" s="135"/>
      <c r="C695" s="135"/>
      <c r="D695" s="135"/>
      <c r="E695" s="135"/>
      <c r="F695" s="165"/>
      <c r="G695" s="135"/>
      <c r="H695" s="165"/>
      <c r="I695" s="165"/>
      <c r="J695" s="135"/>
      <c r="K695" s="165"/>
      <c r="L695" s="16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5.75" customHeight="1">
      <c r="A696" s="135"/>
      <c r="B696" s="135"/>
      <c r="C696" s="135"/>
      <c r="D696" s="135"/>
      <c r="E696" s="135"/>
      <c r="F696" s="165"/>
      <c r="G696" s="135"/>
      <c r="H696" s="165"/>
      <c r="I696" s="165"/>
      <c r="J696" s="135"/>
      <c r="K696" s="165"/>
      <c r="L696" s="16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5.75" customHeight="1">
      <c r="A697" s="135"/>
      <c r="B697" s="135"/>
      <c r="C697" s="135"/>
      <c r="D697" s="135"/>
      <c r="E697" s="135"/>
      <c r="F697" s="165"/>
      <c r="G697" s="135"/>
      <c r="H697" s="165"/>
      <c r="I697" s="165"/>
      <c r="J697" s="135"/>
      <c r="K697" s="165"/>
      <c r="L697" s="16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5.75" customHeight="1">
      <c r="A698" s="135"/>
      <c r="B698" s="135"/>
      <c r="C698" s="135"/>
      <c r="D698" s="135"/>
      <c r="E698" s="135"/>
      <c r="F698" s="165"/>
      <c r="G698" s="135"/>
      <c r="H698" s="165"/>
      <c r="I698" s="165"/>
      <c r="J698" s="135"/>
      <c r="K698" s="165"/>
      <c r="L698" s="16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5.75" customHeight="1">
      <c r="A699" s="135"/>
      <c r="B699" s="135"/>
      <c r="C699" s="135"/>
      <c r="D699" s="135"/>
      <c r="E699" s="135"/>
      <c r="F699" s="165"/>
      <c r="G699" s="135"/>
      <c r="H699" s="165"/>
      <c r="I699" s="165"/>
      <c r="J699" s="135"/>
      <c r="K699" s="165"/>
      <c r="L699" s="16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5.75" customHeight="1">
      <c r="A700" s="135"/>
      <c r="B700" s="135"/>
      <c r="C700" s="135"/>
      <c r="D700" s="135"/>
      <c r="E700" s="135"/>
      <c r="F700" s="165"/>
      <c r="G700" s="135"/>
      <c r="H700" s="165"/>
      <c r="I700" s="165"/>
      <c r="J700" s="135"/>
      <c r="K700" s="165"/>
      <c r="L700" s="16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5.75" customHeight="1">
      <c r="A701" s="135"/>
      <c r="B701" s="135"/>
      <c r="C701" s="135"/>
      <c r="D701" s="135"/>
      <c r="E701" s="135"/>
      <c r="F701" s="165"/>
      <c r="G701" s="135"/>
      <c r="H701" s="165"/>
      <c r="I701" s="165"/>
      <c r="J701" s="135"/>
      <c r="K701" s="165"/>
      <c r="L701" s="16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5.75" customHeight="1">
      <c r="A702" s="135"/>
      <c r="B702" s="135"/>
      <c r="C702" s="135"/>
      <c r="D702" s="135"/>
      <c r="E702" s="135"/>
      <c r="F702" s="165"/>
      <c r="G702" s="135"/>
      <c r="H702" s="165"/>
      <c r="I702" s="165"/>
      <c r="J702" s="135"/>
      <c r="K702" s="165"/>
      <c r="L702" s="16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5.75" customHeight="1">
      <c r="A703" s="135"/>
      <c r="B703" s="135"/>
      <c r="C703" s="135"/>
      <c r="D703" s="135"/>
      <c r="E703" s="135"/>
      <c r="F703" s="165"/>
      <c r="G703" s="135"/>
      <c r="H703" s="165"/>
      <c r="I703" s="165"/>
      <c r="J703" s="135"/>
      <c r="K703" s="165"/>
      <c r="L703" s="16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5.75" customHeight="1">
      <c r="A704" s="135"/>
      <c r="B704" s="135"/>
      <c r="C704" s="135"/>
      <c r="D704" s="135"/>
      <c r="E704" s="135"/>
      <c r="F704" s="165"/>
      <c r="G704" s="135"/>
      <c r="H704" s="165"/>
      <c r="I704" s="165"/>
      <c r="J704" s="135"/>
      <c r="K704" s="165"/>
      <c r="L704" s="16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5.75" customHeight="1">
      <c r="A705" s="135"/>
      <c r="B705" s="135"/>
      <c r="C705" s="135"/>
      <c r="D705" s="135"/>
      <c r="E705" s="135"/>
      <c r="F705" s="165"/>
      <c r="G705" s="135"/>
      <c r="H705" s="165"/>
      <c r="I705" s="165"/>
      <c r="J705" s="135"/>
      <c r="K705" s="165"/>
      <c r="L705" s="16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5.75" customHeight="1">
      <c r="A706" s="135"/>
      <c r="B706" s="135"/>
      <c r="C706" s="135"/>
      <c r="D706" s="135"/>
      <c r="E706" s="135"/>
      <c r="F706" s="165"/>
      <c r="G706" s="135"/>
      <c r="H706" s="165"/>
      <c r="I706" s="165"/>
      <c r="J706" s="135"/>
      <c r="K706" s="165"/>
      <c r="L706" s="16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5.75" customHeight="1">
      <c r="A707" s="135"/>
      <c r="B707" s="135"/>
      <c r="C707" s="135"/>
      <c r="D707" s="135"/>
      <c r="E707" s="135"/>
      <c r="F707" s="165"/>
      <c r="G707" s="135"/>
      <c r="H707" s="165"/>
      <c r="I707" s="165"/>
      <c r="J707" s="135"/>
      <c r="K707" s="165"/>
      <c r="L707" s="16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5.75" customHeight="1">
      <c r="A708" s="135"/>
      <c r="B708" s="135"/>
      <c r="C708" s="135"/>
      <c r="D708" s="135"/>
      <c r="E708" s="135"/>
      <c r="F708" s="165"/>
      <c r="G708" s="135"/>
      <c r="H708" s="165"/>
      <c r="I708" s="165"/>
      <c r="J708" s="135"/>
      <c r="K708" s="165"/>
      <c r="L708" s="16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5.75" customHeight="1">
      <c r="A709" s="135"/>
      <c r="B709" s="135"/>
      <c r="C709" s="135"/>
      <c r="D709" s="135"/>
      <c r="E709" s="135"/>
      <c r="F709" s="165"/>
      <c r="G709" s="135"/>
      <c r="H709" s="165"/>
      <c r="I709" s="165"/>
      <c r="J709" s="135"/>
      <c r="K709" s="165"/>
      <c r="L709" s="16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5.75" customHeight="1">
      <c r="A710" s="135"/>
      <c r="B710" s="135"/>
      <c r="C710" s="135"/>
      <c r="D710" s="135"/>
      <c r="E710" s="135"/>
      <c r="F710" s="165"/>
      <c r="G710" s="135"/>
      <c r="H710" s="165"/>
      <c r="I710" s="165"/>
      <c r="J710" s="135"/>
      <c r="K710" s="165"/>
      <c r="L710" s="16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5.75" customHeight="1">
      <c r="A711" s="135"/>
      <c r="B711" s="135"/>
      <c r="C711" s="135"/>
      <c r="D711" s="135"/>
      <c r="E711" s="135"/>
      <c r="F711" s="165"/>
      <c r="G711" s="135"/>
      <c r="H711" s="165"/>
      <c r="I711" s="165"/>
      <c r="J711" s="135"/>
      <c r="K711" s="165"/>
      <c r="L711" s="16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5.75" customHeight="1">
      <c r="A712" s="135"/>
      <c r="B712" s="135"/>
      <c r="C712" s="135"/>
      <c r="D712" s="135"/>
      <c r="E712" s="135"/>
      <c r="F712" s="165"/>
      <c r="G712" s="135"/>
      <c r="H712" s="165"/>
      <c r="I712" s="165"/>
      <c r="J712" s="135"/>
      <c r="K712" s="165"/>
      <c r="L712" s="16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5.75" customHeight="1">
      <c r="A713" s="135"/>
      <c r="B713" s="135"/>
      <c r="C713" s="135"/>
      <c r="D713" s="135"/>
      <c r="E713" s="135"/>
      <c r="F713" s="165"/>
      <c r="G713" s="135"/>
      <c r="H713" s="165"/>
      <c r="I713" s="165"/>
      <c r="J713" s="135"/>
      <c r="K713" s="165"/>
      <c r="L713" s="16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5.75" customHeight="1">
      <c r="A714" s="135"/>
      <c r="B714" s="135"/>
      <c r="C714" s="135"/>
      <c r="D714" s="135"/>
      <c r="E714" s="135"/>
      <c r="F714" s="165"/>
      <c r="G714" s="135"/>
      <c r="H714" s="165"/>
      <c r="I714" s="165"/>
      <c r="J714" s="135"/>
      <c r="K714" s="165"/>
      <c r="L714" s="16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5.75" customHeight="1">
      <c r="A715" s="135"/>
      <c r="B715" s="135"/>
      <c r="C715" s="135"/>
      <c r="D715" s="135"/>
      <c r="E715" s="135"/>
      <c r="F715" s="165"/>
      <c r="G715" s="135"/>
      <c r="H715" s="165"/>
      <c r="I715" s="165"/>
      <c r="J715" s="135"/>
      <c r="K715" s="165"/>
      <c r="L715" s="16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5.75" customHeight="1">
      <c r="A716" s="135"/>
      <c r="B716" s="135"/>
      <c r="C716" s="135"/>
      <c r="D716" s="135"/>
      <c r="E716" s="135"/>
      <c r="F716" s="165"/>
      <c r="G716" s="135"/>
      <c r="H716" s="165"/>
      <c r="I716" s="165"/>
      <c r="J716" s="135"/>
      <c r="K716" s="165"/>
      <c r="L716" s="16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5.75" customHeight="1">
      <c r="A717" s="135"/>
      <c r="B717" s="135"/>
      <c r="C717" s="135"/>
      <c r="D717" s="135"/>
      <c r="E717" s="135"/>
      <c r="F717" s="165"/>
      <c r="G717" s="135"/>
      <c r="H717" s="165"/>
      <c r="I717" s="165"/>
      <c r="J717" s="135"/>
      <c r="K717" s="165"/>
      <c r="L717" s="16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5.75" customHeight="1">
      <c r="A718" s="135"/>
      <c r="B718" s="135"/>
      <c r="C718" s="135"/>
      <c r="D718" s="135"/>
      <c r="E718" s="135"/>
      <c r="F718" s="165"/>
      <c r="G718" s="135"/>
      <c r="H718" s="165"/>
      <c r="I718" s="165"/>
      <c r="J718" s="135"/>
      <c r="K718" s="165"/>
      <c r="L718" s="16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5.75" customHeight="1">
      <c r="A719" s="135"/>
      <c r="B719" s="135"/>
      <c r="C719" s="135"/>
      <c r="D719" s="135"/>
      <c r="E719" s="135"/>
      <c r="F719" s="165"/>
      <c r="G719" s="135"/>
      <c r="H719" s="165"/>
      <c r="I719" s="165"/>
      <c r="J719" s="135"/>
      <c r="K719" s="165"/>
      <c r="L719" s="16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5.75" customHeight="1">
      <c r="A720" s="135"/>
      <c r="B720" s="135"/>
      <c r="C720" s="135"/>
      <c r="D720" s="135"/>
      <c r="E720" s="135"/>
      <c r="F720" s="165"/>
      <c r="G720" s="135"/>
      <c r="H720" s="165"/>
      <c r="I720" s="165"/>
      <c r="J720" s="135"/>
      <c r="K720" s="165"/>
      <c r="L720" s="16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5.75" customHeight="1">
      <c r="A721" s="135"/>
      <c r="B721" s="135"/>
      <c r="C721" s="135"/>
      <c r="D721" s="135"/>
      <c r="E721" s="135"/>
      <c r="F721" s="165"/>
      <c r="G721" s="135"/>
      <c r="H721" s="165"/>
      <c r="I721" s="165"/>
      <c r="J721" s="135"/>
      <c r="K721" s="165"/>
      <c r="L721" s="16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5.75" customHeight="1">
      <c r="A722" s="135"/>
      <c r="B722" s="135"/>
      <c r="C722" s="135"/>
      <c r="D722" s="135"/>
      <c r="E722" s="135"/>
      <c r="F722" s="165"/>
      <c r="G722" s="135"/>
      <c r="H722" s="165"/>
      <c r="I722" s="165"/>
      <c r="J722" s="135"/>
      <c r="K722" s="165"/>
      <c r="L722" s="16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5.75" customHeight="1">
      <c r="A723" s="135"/>
      <c r="B723" s="135"/>
      <c r="C723" s="135"/>
      <c r="D723" s="135"/>
      <c r="E723" s="135"/>
      <c r="F723" s="165"/>
      <c r="G723" s="135"/>
      <c r="H723" s="165"/>
      <c r="I723" s="165"/>
      <c r="J723" s="135"/>
      <c r="K723" s="165"/>
      <c r="L723" s="16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5.75" customHeight="1">
      <c r="A724" s="135"/>
      <c r="B724" s="135"/>
      <c r="C724" s="135"/>
      <c r="D724" s="135"/>
      <c r="E724" s="135"/>
      <c r="F724" s="165"/>
      <c r="G724" s="135"/>
      <c r="H724" s="165"/>
      <c r="I724" s="165"/>
      <c r="J724" s="135"/>
      <c r="K724" s="165"/>
      <c r="L724" s="16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5.75" customHeight="1">
      <c r="A725" s="135"/>
      <c r="B725" s="135"/>
      <c r="C725" s="135"/>
      <c r="D725" s="135"/>
      <c r="E725" s="135"/>
      <c r="F725" s="165"/>
      <c r="G725" s="135"/>
      <c r="H725" s="165"/>
      <c r="I725" s="165"/>
      <c r="J725" s="135"/>
      <c r="K725" s="165"/>
      <c r="L725" s="16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5.75" customHeight="1">
      <c r="A726" s="135"/>
      <c r="B726" s="135"/>
      <c r="C726" s="135"/>
      <c r="D726" s="135"/>
      <c r="E726" s="135"/>
      <c r="F726" s="165"/>
      <c r="G726" s="135"/>
      <c r="H726" s="165"/>
      <c r="I726" s="165"/>
      <c r="J726" s="135"/>
      <c r="K726" s="165"/>
      <c r="L726" s="16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5.75" customHeight="1">
      <c r="A727" s="135"/>
      <c r="B727" s="135"/>
      <c r="C727" s="135"/>
      <c r="D727" s="135"/>
      <c r="E727" s="135"/>
      <c r="F727" s="165"/>
      <c r="G727" s="135"/>
      <c r="H727" s="165"/>
      <c r="I727" s="165"/>
      <c r="J727" s="135"/>
      <c r="K727" s="165"/>
      <c r="L727" s="16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5.75" customHeight="1">
      <c r="A728" s="135"/>
      <c r="B728" s="135"/>
      <c r="C728" s="135"/>
      <c r="D728" s="135"/>
      <c r="E728" s="135"/>
      <c r="F728" s="165"/>
      <c r="G728" s="135"/>
      <c r="H728" s="165"/>
      <c r="I728" s="165"/>
      <c r="J728" s="135"/>
      <c r="K728" s="165"/>
      <c r="L728" s="16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5.75" customHeight="1">
      <c r="A729" s="135"/>
      <c r="B729" s="135"/>
      <c r="C729" s="135"/>
      <c r="D729" s="135"/>
      <c r="E729" s="135"/>
      <c r="F729" s="165"/>
      <c r="G729" s="135"/>
      <c r="H729" s="165"/>
      <c r="I729" s="165"/>
      <c r="J729" s="135"/>
      <c r="K729" s="165"/>
      <c r="L729" s="16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5.75" customHeight="1">
      <c r="A730" s="135"/>
      <c r="B730" s="135"/>
      <c r="C730" s="135"/>
      <c r="D730" s="135"/>
      <c r="E730" s="135"/>
      <c r="F730" s="165"/>
      <c r="G730" s="135"/>
      <c r="H730" s="165"/>
      <c r="I730" s="165"/>
      <c r="J730" s="135"/>
      <c r="K730" s="165"/>
      <c r="L730" s="16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5.75" customHeight="1">
      <c r="A731" s="135"/>
      <c r="B731" s="135"/>
      <c r="C731" s="135"/>
      <c r="D731" s="135"/>
      <c r="E731" s="135"/>
      <c r="F731" s="165"/>
      <c r="G731" s="135"/>
      <c r="H731" s="165"/>
      <c r="I731" s="165"/>
      <c r="J731" s="135"/>
      <c r="K731" s="165"/>
      <c r="L731" s="16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5.75" customHeight="1">
      <c r="A732" s="135"/>
      <c r="B732" s="135"/>
      <c r="C732" s="135"/>
      <c r="D732" s="135"/>
      <c r="E732" s="135"/>
      <c r="F732" s="165"/>
      <c r="G732" s="135"/>
      <c r="H732" s="165"/>
      <c r="I732" s="165"/>
      <c r="J732" s="135"/>
      <c r="K732" s="165"/>
      <c r="L732" s="16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5.75" customHeight="1">
      <c r="A733" s="135"/>
      <c r="B733" s="135"/>
      <c r="C733" s="135"/>
      <c r="D733" s="135"/>
      <c r="E733" s="135"/>
      <c r="F733" s="165"/>
      <c r="G733" s="135"/>
      <c r="H733" s="165"/>
      <c r="I733" s="165"/>
      <c r="J733" s="135"/>
      <c r="K733" s="165"/>
      <c r="L733" s="16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5.75" customHeight="1">
      <c r="A734" s="135"/>
      <c r="B734" s="135"/>
      <c r="C734" s="135"/>
      <c r="D734" s="135"/>
      <c r="E734" s="135"/>
      <c r="F734" s="165"/>
      <c r="G734" s="135"/>
      <c r="H734" s="165"/>
      <c r="I734" s="165"/>
      <c r="J734" s="135"/>
      <c r="K734" s="165"/>
      <c r="L734" s="16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5.75" customHeight="1">
      <c r="A735" s="135"/>
      <c r="B735" s="135"/>
      <c r="C735" s="135"/>
      <c r="D735" s="135"/>
      <c r="E735" s="135"/>
      <c r="F735" s="165"/>
      <c r="G735" s="135"/>
      <c r="H735" s="165"/>
      <c r="I735" s="165"/>
      <c r="J735" s="135"/>
      <c r="K735" s="165"/>
      <c r="L735" s="16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5.75" customHeight="1">
      <c r="A736" s="135"/>
      <c r="B736" s="135"/>
      <c r="C736" s="135"/>
      <c r="D736" s="135"/>
      <c r="E736" s="135"/>
      <c r="F736" s="165"/>
      <c r="G736" s="135"/>
      <c r="H736" s="165"/>
      <c r="I736" s="165"/>
      <c r="J736" s="135"/>
      <c r="K736" s="165"/>
      <c r="L736" s="16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5.75" customHeight="1">
      <c r="A737" s="135"/>
      <c r="B737" s="135"/>
      <c r="C737" s="135"/>
      <c r="D737" s="135"/>
      <c r="E737" s="135"/>
      <c r="F737" s="165"/>
      <c r="G737" s="135"/>
      <c r="H737" s="165"/>
      <c r="I737" s="165"/>
      <c r="J737" s="135"/>
      <c r="K737" s="165"/>
      <c r="L737" s="16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5.75" customHeight="1">
      <c r="A738" s="135"/>
      <c r="B738" s="135"/>
      <c r="C738" s="135"/>
      <c r="D738" s="135"/>
      <c r="E738" s="135"/>
      <c r="F738" s="165"/>
      <c r="G738" s="135"/>
      <c r="H738" s="165"/>
      <c r="I738" s="165"/>
      <c r="J738" s="135"/>
      <c r="K738" s="165"/>
      <c r="L738" s="16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5.75" customHeight="1">
      <c r="A739" s="135"/>
      <c r="B739" s="135"/>
      <c r="C739" s="135"/>
      <c r="D739" s="135"/>
      <c r="E739" s="135"/>
      <c r="F739" s="165"/>
      <c r="G739" s="135"/>
      <c r="H739" s="165"/>
      <c r="I739" s="165"/>
      <c r="J739" s="135"/>
      <c r="K739" s="165"/>
      <c r="L739" s="16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5.75" customHeight="1">
      <c r="A740" s="135"/>
      <c r="B740" s="135"/>
      <c r="C740" s="135"/>
      <c r="D740" s="135"/>
      <c r="E740" s="135"/>
      <c r="F740" s="165"/>
      <c r="G740" s="135"/>
      <c r="H740" s="165"/>
      <c r="I740" s="165"/>
      <c r="J740" s="135"/>
      <c r="K740" s="165"/>
      <c r="L740" s="16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5.75" customHeight="1">
      <c r="A741" s="135"/>
      <c r="B741" s="135"/>
      <c r="C741" s="135"/>
      <c r="D741" s="135"/>
      <c r="E741" s="135"/>
      <c r="F741" s="165"/>
      <c r="G741" s="135"/>
      <c r="H741" s="165"/>
      <c r="I741" s="165"/>
      <c r="J741" s="135"/>
      <c r="K741" s="165"/>
      <c r="L741" s="16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5.75" customHeight="1">
      <c r="A742" s="135"/>
      <c r="B742" s="135"/>
      <c r="C742" s="135"/>
      <c r="D742" s="135"/>
      <c r="E742" s="135"/>
      <c r="F742" s="165"/>
      <c r="G742" s="135"/>
      <c r="H742" s="165"/>
      <c r="I742" s="165"/>
      <c r="J742" s="135"/>
      <c r="K742" s="165"/>
      <c r="L742" s="16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5.75" customHeight="1">
      <c r="A743" s="135"/>
      <c r="B743" s="135"/>
      <c r="C743" s="135"/>
      <c r="D743" s="135"/>
      <c r="E743" s="135"/>
      <c r="F743" s="165"/>
      <c r="G743" s="135"/>
      <c r="H743" s="165"/>
      <c r="I743" s="165"/>
      <c r="J743" s="135"/>
      <c r="K743" s="165"/>
      <c r="L743" s="16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5.75" customHeight="1">
      <c r="A744" s="135"/>
      <c r="B744" s="135"/>
      <c r="C744" s="135"/>
      <c r="D744" s="135"/>
      <c r="E744" s="135"/>
      <c r="F744" s="165"/>
      <c r="G744" s="135"/>
      <c r="H744" s="165"/>
      <c r="I744" s="165"/>
      <c r="J744" s="135"/>
      <c r="K744" s="165"/>
      <c r="L744" s="16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5.75" customHeight="1">
      <c r="A745" s="135"/>
      <c r="B745" s="135"/>
      <c r="C745" s="135"/>
      <c r="D745" s="135"/>
      <c r="E745" s="135"/>
      <c r="F745" s="165"/>
      <c r="G745" s="135"/>
      <c r="H745" s="165"/>
      <c r="I745" s="165"/>
      <c r="J745" s="135"/>
      <c r="K745" s="165"/>
      <c r="L745" s="16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5.75" customHeight="1">
      <c r="A746" s="135"/>
      <c r="B746" s="135"/>
      <c r="C746" s="135"/>
      <c r="D746" s="135"/>
      <c r="E746" s="135"/>
      <c r="F746" s="165"/>
      <c r="G746" s="135"/>
      <c r="H746" s="165"/>
      <c r="I746" s="165"/>
      <c r="J746" s="135"/>
      <c r="K746" s="165"/>
      <c r="L746" s="16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5.75" customHeight="1">
      <c r="A747" s="135"/>
      <c r="B747" s="135"/>
      <c r="C747" s="135"/>
      <c r="D747" s="135"/>
      <c r="E747" s="135"/>
      <c r="F747" s="165"/>
      <c r="G747" s="135"/>
      <c r="H747" s="165"/>
      <c r="I747" s="165"/>
      <c r="J747" s="135"/>
      <c r="K747" s="165"/>
      <c r="L747" s="16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5.75" customHeight="1">
      <c r="A748" s="135"/>
      <c r="B748" s="135"/>
      <c r="C748" s="135"/>
      <c r="D748" s="135"/>
      <c r="E748" s="135"/>
      <c r="F748" s="165"/>
      <c r="G748" s="135"/>
      <c r="H748" s="165"/>
      <c r="I748" s="165"/>
      <c r="J748" s="135"/>
      <c r="K748" s="165"/>
      <c r="L748" s="16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5.75" customHeight="1">
      <c r="A749" s="135"/>
      <c r="B749" s="135"/>
      <c r="C749" s="135"/>
      <c r="D749" s="135"/>
      <c r="E749" s="135"/>
      <c r="F749" s="165"/>
      <c r="G749" s="135"/>
      <c r="H749" s="165"/>
      <c r="I749" s="165"/>
      <c r="J749" s="135"/>
      <c r="K749" s="165"/>
      <c r="L749" s="16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5.75" customHeight="1">
      <c r="A750" s="135"/>
      <c r="B750" s="135"/>
      <c r="C750" s="135"/>
      <c r="D750" s="135"/>
      <c r="E750" s="135"/>
      <c r="F750" s="165"/>
      <c r="G750" s="135"/>
      <c r="H750" s="165"/>
      <c r="I750" s="165"/>
      <c r="J750" s="135"/>
      <c r="K750" s="165"/>
      <c r="L750" s="16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5.75" customHeight="1">
      <c r="A751" s="135"/>
      <c r="B751" s="135"/>
      <c r="C751" s="135"/>
      <c r="D751" s="135"/>
      <c r="E751" s="135"/>
      <c r="F751" s="165"/>
      <c r="G751" s="135"/>
      <c r="H751" s="165"/>
      <c r="I751" s="165"/>
      <c r="J751" s="135"/>
      <c r="K751" s="165"/>
      <c r="L751" s="16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5.75" customHeight="1">
      <c r="A752" s="135"/>
      <c r="B752" s="135"/>
      <c r="C752" s="135"/>
      <c r="D752" s="135"/>
      <c r="E752" s="135"/>
      <c r="F752" s="165"/>
      <c r="G752" s="135"/>
      <c r="H752" s="165"/>
      <c r="I752" s="165"/>
      <c r="J752" s="135"/>
      <c r="K752" s="165"/>
      <c r="L752" s="16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5.75" customHeight="1">
      <c r="A753" s="135"/>
      <c r="B753" s="135"/>
      <c r="C753" s="135"/>
      <c r="D753" s="135"/>
      <c r="E753" s="135"/>
      <c r="F753" s="165"/>
      <c r="G753" s="135"/>
      <c r="H753" s="165"/>
      <c r="I753" s="165"/>
      <c r="J753" s="135"/>
      <c r="K753" s="165"/>
      <c r="L753" s="16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5.75" customHeight="1">
      <c r="A754" s="135"/>
      <c r="B754" s="135"/>
      <c r="C754" s="135"/>
      <c r="D754" s="135"/>
      <c r="E754" s="135"/>
      <c r="F754" s="165"/>
      <c r="G754" s="135"/>
      <c r="H754" s="165"/>
      <c r="I754" s="165"/>
      <c r="J754" s="135"/>
      <c r="K754" s="165"/>
      <c r="L754" s="16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5.75" customHeight="1">
      <c r="A755" s="135"/>
      <c r="B755" s="135"/>
      <c r="C755" s="135"/>
      <c r="D755" s="135"/>
      <c r="E755" s="135"/>
      <c r="F755" s="165"/>
      <c r="G755" s="135"/>
      <c r="H755" s="165"/>
      <c r="I755" s="165"/>
      <c r="J755" s="135"/>
      <c r="K755" s="165"/>
      <c r="L755" s="16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5.75" customHeight="1">
      <c r="A756" s="135"/>
      <c r="B756" s="135"/>
      <c r="C756" s="135"/>
      <c r="D756" s="135"/>
      <c r="E756" s="135"/>
      <c r="F756" s="165"/>
      <c r="G756" s="135"/>
      <c r="H756" s="165"/>
      <c r="I756" s="165"/>
      <c r="J756" s="135"/>
      <c r="K756" s="165"/>
      <c r="L756" s="16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5.75" customHeight="1">
      <c r="A757" s="135"/>
      <c r="B757" s="135"/>
      <c r="C757" s="135"/>
      <c r="D757" s="135"/>
      <c r="E757" s="135"/>
      <c r="F757" s="165"/>
      <c r="G757" s="135"/>
      <c r="H757" s="165"/>
      <c r="I757" s="165"/>
      <c r="J757" s="135"/>
      <c r="K757" s="165"/>
      <c r="L757" s="16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5.75" customHeight="1">
      <c r="A758" s="135"/>
      <c r="B758" s="135"/>
      <c r="C758" s="135"/>
      <c r="D758" s="135"/>
      <c r="E758" s="135"/>
      <c r="F758" s="165"/>
      <c r="G758" s="135"/>
      <c r="H758" s="165"/>
      <c r="I758" s="165"/>
      <c r="J758" s="135"/>
      <c r="K758" s="165"/>
      <c r="L758" s="16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5.75" customHeight="1">
      <c r="A759" s="135"/>
      <c r="B759" s="135"/>
      <c r="C759" s="135"/>
      <c r="D759" s="135"/>
      <c r="E759" s="135"/>
      <c r="F759" s="165"/>
      <c r="G759" s="135"/>
      <c r="H759" s="165"/>
      <c r="I759" s="165"/>
      <c r="J759" s="135"/>
      <c r="K759" s="165"/>
      <c r="L759" s="16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5.75" customHeight="1">
      <c r="A760" s="135"/>
      <c r="B760" s="135"/>
      <c r="C760" s="135"/>
      <c r="D760" s="135"/>
      <c r="E760" s="135"/>
      <c r="F760" s="165"/>
      <c r="G760" s="135"/>
      <c r="H760" s="165"/>
      <c r="I760" s="165"/>
      <c r="J760" s="135"/>
      <c r="K760" s="165"/>
      <c r="L760" s="16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5.75" customHeight="1">
      <c r="A761" s="135"/>
      <c r="B761" s="135"/>
      <c r="C761" s="135"/>
      <c r="D761" s="135"/>
      <c r="E761" s="135"/>
      <c r="F761" s="165"/>
      <c r="G761" s="135"/>
      <c r="H761" s="165"/>
      <c r="I761" s="165"/>
      <c r="J761" s="135"/>
      <c r="K761" s="165"/>
      <c r="L761" s="16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5.75" customHeight="1">
      <c r="A762" s="135"/>
      <c r="B762" s="135"/>
      <c r="C762" s="135"/>
      <c r="D762" s="135"/>
      <c r="E762" s="135"/>
      <c r="F762" s="165"/>
      <c r="G762" s="135"/>
      <c r="H762" s="165"/>
      <c r="I762" s="165"/>
      <c r="J762" s="135"/>
      <c r="K762" s="165"/>
      <c r="L762" s="16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5.75" customHeight="1">
      <c r="A763" s="135"/>
      <c r="B763" s="135"/>
      <c r="C763" s="135"/>
      <c r="D763" s="135"/>
      <c r="E763" s="135"/>
      <c r="F763" s="165"/>
      <c r="G763" s="135"/>
      <c r="H763" s="165"/>
      <c r="I763" s="165"/>
      <c r="J763" s="135"/>
      <c r="K763" s="165"/>
      <c r="L763" s="16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5.75" customHeight="1">
      <c r="A764" s="135"/>
      <c r="B764" s="135"/>
      <c r="C764" s="135"/>
      <c r="D764" s="135"/>
      <c r="E764" s="135"/>
      <c r="F764" s="165"/>
      <c r="G764" s="135"/>
      <c r="H764" s="165"/>
      <c r="I764" s="165"/>
      <c r="J764" s="135"/>
      <c r="K764" s="165"/>
      <c r="L764" s="16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5.75" customHeight="1">
      <c r="A765" s="135"/>
      <c r="B765" s="135"/>
      <c r="C765" s="135"/>
      <c r="D765" s="135"/>
      <c r="E765" s="135"/>
      <c r="F765" s="165"/>
      <c r="G765" s="135"/>
      <c r="H765" s="165"/>
      <c r="I765" s="165"/>
      <c r="J765" s="135"/>
      <c r="K765" s="165"/>
      <c r="L765" s="16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5.75" customHeight="1">
      <c r="A766" s="135"/>
      <c r="B766" s="135"/>
      <c r="C766" s="135"/>
      <c r="D766" s="135"/>
      <c r="E766" s="135"/>
      <c r="F766" s="165"/>
      <c r="G766" s="135"/>
      <c r="H766" s="165"/>
      <c r="I766" s="165"/>
      <c r="J766" s="135"/>
      <c r="K766" s="165"/>
      <c r="L766" s="16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5.75" customHeight="1">
      <c r="A767" s="135"/>
      <c r="B767" s="135"/>
      <c r="C767" s="135"/>
      <c r="D767" s="135"/>
      <c r="E767" s="135"/>
      <c r="F767" s="165"/>
      <c r="G767" s="135"/>
      <c r="H767" s="165"/>
      <c r="I767" s="165"/>
      <c r="J767" s="135"/>
      <c r="K767" s="165"/>
      <c r="L767" s="16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5.75" customHeight="1">
      <c r="A768" s="135"/>
      <c r="B768" s="135"/>
      <c r="C768" s="135"/>
      <c r="D768" s="135"/>
      <c r="E768" s="135"/>
      <c r="F768" s="165"/>
      <c r="G768" s="135"/>
      <c r="H768" s="165"/>
      <c r="I768" s="165"/>
      <c r="J768" s="135"/>
      <c r="K768" s="165"/>
      <c r="L768" s="16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5.75" customHeight="1">
      <c r="A769" s="135"/>
      <c r="B769" s="135"/>
      <c r="C769" s="135"/>
      <c r="D769" s="135"/>
      <c r="E769" s="135"/>
      <c r="F769" s="165"/>
      <c r="G769" s="135"/>
      <c r="H769" s="165"/>
      <c r="I769" s="165"/>
      <c r="J769" s="135"/>
      <c r="K769" s="165"/>
      <c r="L769" s="16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5.75" customHeight="1">
      <c r="A770" s="135"/>
      <c r="B770" s="135"/>
      <c r="C770" s="135"/>
      <c r="D770" s="135"/>
      <c r="E770" s="135"/>
      <c r="F770" s="165"/>
      <c r="G770" s="135"/>
      <c r="H770" s="165"/>
      <c r="I770" s="165"/>
      <c r="J770" s="135"/>
      <c r="K770" s="165"/>
      <c r="L770" s="16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5.75" customHeight="1">
      <c r="A771" s="135"/>
      <c r="B771" s="135"/>
      <c r="C771" s="135"/>
      <c r="D771" s="135"/>
      <c r="E771" s="135"/>
      <c r="F771" s="165"/>
      <c r="G771" s="135"/>
      <c r="H771" s="165"/>
      <c r="I771" s="165"/>
      <c r="J771" s="135"/>
      <c r="K771" s="165"/>
      <c r="L771" s="16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5.75" customHeight="1">
      <c r="A772" s="135"/>
      <c r="B772" s="135"/>
      <c r="C772" s="135"/>
      <c r="D772" s="135"/>
      <c r="E772" s="135"/>
      <c r="F772" s="165"/>
      <c r="G772" s="135"/>
      <c r="H772" s="165"/>
      <c r="I772" s="165"/>
      <c r="J772" s="135"/>
      <c r="K772" s="165"/>
      <c r="L772" s="16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5.75" customHeight="1">
      <c r="A773" s="135"/>
      <c r="B773" s="135"/>
      <c r="C773" s="135"/>
      <c r="D773" s="135"/>
      <c r="E773" s="135"/>
      <c r="F773" s="165"/>
      <c r="G773" s="135"/>
      <c r="H773" s="165"/>
      <c r="I773" s="165"/>
      <c r="J773" s="135"/>
      <c r="K773" s="165"/>
      <c r="L773" s="16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5.75" customHeight="1">
      <c r="A774" s="135"/>
      <c r="B774" s="135"/>
      <c r="C774" s="135"/>
      <c r="D774" s="135"/>
      <c r="E774" s="135"/>
      <c r="F774" s="165"/>
      <c r="G774" s="135"/>
      <c r="H774" s="165"/>
      <c r="I774" s="165"/>
      <c r="J774" s="135"/>
      <c r="K774" s="165"/>
      <c r="L774" s="16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5.75" customHeight="1">
      <c r="A775" s="135"/>
      <c r="B775" s="135"/>
      <c r="C775" s="135"/>
      <c r="D775" s="135"/>
      <c r="E775" s="135"/>
      <c r="F775" s="165"/>
      <c r="G775" s="135"/>
      <c r="H775" s="165"/>
      <c r="I775" s="165"/>
      <c r="J775" s="135"/>
      <c r="K775" s="165"/>
      <c r="L775" s="16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5.75" customHeight="1">
      <c r="A776" s="135"/>
      <c r="B776" s="135"/>
      <c r="C776" s="135"/>
      <c r="D776" s="135"/>
      <c r="E776" s="135"/>
      <c r="F776" s="165"/>
      <c r="G776" s="135"/>
      <c r="H776" s="165"/>
      <c r="I776" s="165"/>
      <c r="J776" s="135"/>
      <c r="K776" s="165"/>
      <c r="L776" s="16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5.75" customHeight="1">
      <c r="A777" s="135"/>
      <c r="B777" s="135"/>
      <c r="C777" s="135"/>
      <c r="D777" s="135"/>
      <c r="E777" s="135"/>
      <c r="F777" s="165"/>
      <c r="G777" s="135"/>
      <c r="H777" s="165"/>
      <c r="I777" s="165"/>
      <c r="J777" s="135"/>
      <c r="K777" s="165"/>
      <c r="L777" s="16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5.75" customHeight="1">
      <c r="A778" s="135"/>
      <c r="B778" s="135"/>
      <c r="C778" s="135"/>
      <c r="D778" s="135"/>
      <c r="E778" s="135"/>
      <c r="F778" s="165"/>
      <c r="G778" s="135"/>
      <c r="H778" s="165"/>
      <c r="I778" s="165"/>
      <c r="J778" s="135"/>
      <c r="K778" s="165"/>
      <c r="L778" s="16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5.75" customHeight="1">
      <c r="A779" s="135"/>
      <c r="B779" s="135"/>
      <c r="C779" s="135"/>
      <c r="D779" s="135"/>
      <c r="E779" s="135"/>
      <c r="F779" s="165"/>
      <c r="G779" s="135"/>
      <c r="H779" s="165"/>
      <c r="I779" s="165"/>
      <c r="J779" s="135"/>
      <c r="K779" s="165"/>
      <c r="L779" s="16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5.75" customHeight="1">
      <c r="A780" s="135"/>
      <c r="B780" s="135"/>
      <c r="C780" s="135"/>
      <c r="D780" s="135"/>
      <c r="E780" s="135"/>
      <c r="F780" s="165"/>
      <c r="G780" s="135"/>
      <c r="H780" s="165"/>
      <c r="I780" s="165"/>
      <c r="J780" s="135"/>
      <c r="K780" s="165"/>
      <c r="L780" s="16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5.75" customHeight="1">
      <c r="A781" s="135"/>
      <c r="B781" s="135"/>
      <c r="C781" s="135"/>
      <c r="D781" s="135"/>
      <c r="E781" s="135"/>
      <c r="F781" s="165"/>
      <c r="G781" s="135"/>
      <c r="H781" s="165"/>
      <c r="I781" s="165"/>
      <c r="J781" s="135"/>
      <c r="K781" s="165"/>
      <c r="L781" s="16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5.75" customHeight="1">
      <c r="A782" s="135"/>
      <c r="B782" s="135"/>
      <c r="C782" s="135"/>
      <c r="D782" s="135"/>
      <c r="E782" s="135"/>
      <c r="F782" s="165"/>
      <c r="G782" s="135"/>
      <c r="H782" s="165"/>
      <c r="I782" s="165"/>
      <c r="J782" s="135"/>
      <c r="K782" s="165"/>
      <c r="L782" s="16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5.75" customHeight="1">
      <c r="A783" s="135"/>
      <c r="B783" s="135"/>
      <c r="C783" s="135"/>
      <c r="D783" s="135"/>
      <c r="E783" s="135"/>
      <c r="F783" s="165"/>
      <c r="G783" s="135"/>
      <c r="H783" s="165"/>
      <c r="I783" s="165"/>
      <c r="J783" s="135"/>
      <c r="K783" s="165"/>
      <c r="L783" s="16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5.75" customHeight="1">
      <c r="A784" s="135"/>
      <c r="B784" s="135"/>
      <c r="C784" s="135"/>
      <c r="D784" s="135"/>
      <c r="E784" s="135"/>
      <c r="F784" s="165"/>
      <c r="G784" s="135"/>
      <c r="H784" s="165"/>
      <c r="I784" s="165"/>
      <c r="J784" s="135"/>
      <c r="K784" s="165"/>
      <c r="L784" s="16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5.75" customHeight="1">
      <c r="A785" s="135"/>
      <c r="B785" s="135"/>
      <c r="C785" s="135"/>
      <c r="D785" s="135"/>
      <c r="E785" s="135"/>
      <c r="F785" s="165"/>
      <c r="G785" s="135"/>
      <c r="H785" s="165"/>
      <c r="I785" s="165"/>
      <c r="J785" s="135"/>
      <c r="K785" s="165"/>
      <c r="L785" s="16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5.75" customHeight="1">
      <c r="A786" s="135"/>
      <c r="B786" s="135"/>
      <c r="C786" s="135"/>
      <c r="D786" s="135"/>
      <c r="E786" s="135"/>
      <c r="F786" s="165"/>
      <c r="G786" s="135"/>
      <c r="H786" s="165"/>
      <c r="I786" s="165"/>
      <c r="J786" s="135"/>
      <c r="K786" s="165"/>
      <c r="L786" s="16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5.75" customHeight="1">
      <c r="A787" s="135"/>
      <c r="B787" s="135"/>
      <c r="C787" s="135"/>
      <c r="D787" s="135"/>
      <c r="E787" s="135"/>
      <c r="F787" s="165"/>
      <c r="G787" s="135"/>
      <c r="H787" s="165"/>
      <c r="I787" s="165"/>
      <c r="J787" s="135"/>
      <c r="K787" s="165"/>
      <c r="L787" s="16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5.75" customHeight="1">
      <c r="A788" s="135"/>
      <c r="B788" s="135"/>
      <c r="C788" s="135"/>
      <c r="D788" s="135"/>
      <c r="E788" s="135"/>
      <c r="F788" s="165"/>
      <c r="G788" s="135"/>
      <c r="H788" s="165"/>
      <c r="I788" s="165"/>
      <c r="J788" s="135"/>
      <c r="K788" s="165"/>
      <c r="L788" s="16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5.75" customHeight="1">
      <c r="A789" s="135"/>
      <c r="B789" s="135"/>
      <c r="C789" s="135"/>
      <c r="D789" s="135"/>
      <c r="E789" s="135"/>
      <c r="F789" s="165"/>
      <c r="G789" s="135"/>
      <c r="H789" s="165"/>
      <c r="I789" s="165"/>
      <c r="J789" s="135"/>
      <c r="K789" s="165"/>
      <c r="L789" s="16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5.75" customHeight="1">
      <c r="A790" s="135"/>
      <c r="B790" s="135"/>
      <c r="C790" s="135"/>
      <c r="D790" s="135"/>
      <c r="E790" s="135"/>
      <c r="F790" s="165"/>
      <c r="G790" s="135"/>
      <c r="H790" s="165"/>
      <c r="I790" s="165"/>
      <c r="J790" s="135"/>
      <c r="K790" s="165"/>
      <c r="L790" s="16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5.75" customHeight="1">
      <c r="A791" s="135"/>
      <c r="B791" s="135"/>
      <c r="C791" s="135"/>
      <c r="D791" s="135"/>
      <c r="E791" s="135"/>
      <c r="F791" s="165"/>
      <c r="G791" s="135"/>
      <c r="H791" s="165"/>
      <c r="I791" s="165"/>
      <c r="J791" s="135"/>
      <c r="K791" s="165"/>
      <c r="L791" s="16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5.75" customHeight="1">
      <c r="A792" s="135"/>
      <c r="B792" s="135"/>
      <c r="C792" s="135"/>
      <c r="D792" s="135"/>
      <c r="E792" s="135"/>
      <c r="F792" s="165"/>
      <c r="G792" s="135"/>
      <c r="H792" s="165"/>
      <c r="I792" s="165"/>
      <c r="J792" s="135"/>
      <c r="K792" s="165"/>
      <c r="L792" s="16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5.75" customHeight="1">
      <c r="A793" s="135"/>
      <c r="B793" s="135"/>
      <c r="C793" s="135"/>
      <c r="D793" s="135"/>
      <c r="E793" s="135"/>
      <c r="F793" s="165"/>
      <c r="G793" s="135"/>
      <c r="H793" s="165"/>
      <c r="I793" s="165"/>
      <c r="J793" s="135"/>
      <c r="K793" s="165"/>
      <c r="L793" s="16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5.75" customHeight="1">
      <c r="A794" s="135"/>
      <c r="B794" s="135"/>
      <c r="C794" s="135"/>
      <c r="D794" s="135"/>
      <c r="E794" s="135"/>
      <c r="F794" s="165"/>
      <c r="G794" s="135"/>
      <c r="H794" s="165"/>
      <c r="I794" s="165"/>
      <c r="J794" s="135"/>
      <c r="K794" s="165"/>
      <c r="L794" s="16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5.75" customHeight="1">
      <c r="A795" s="135"/>
      <c r="B795" s="135"/>
      <c r="C795" s="135"/>
      <c r="D795" s="135"/>
      <c r="E795" s="135"/>
      <c r="F795" s="165"/>
      <c r="G795" s="135"/>
      <c r="H795" s="165"/>
      <c r="I795" s="165"/>
      <c r="J795" s="135"/>
      <c r="K795" s="165"/>
      <c r="L795" s="16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5.75" customHeight="1">
      <c r="A796" s="135"/>
      <c r="B796" s="135"/>
      <c r="C796" s="135"/>
      <c r="D796" s="135"/>
      <c r="E796" s="135"/>
      <c r="F796" s="165"/>
      <c r="G796" s="135"/>
      <c r="H796" s="165"/>
      <c r="I796" s="165"/>
      <c r="J796" s="135"/>
      <c r="K796" s="165"/>
      <c r="L796" s="16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5.75" customHeight="1">
      <c r="A797" s="135"/>
      <c r="B797" s="135"/>
      <c r="C797" s="135"/>
      <c r="D797" s="135"/>
      <c r="E797" s="135"/>
      <c r="F797" s="165"/>
      <c r="G797" s="135"/>
      <c r="H797" s="165"/>
      <c r="I797" s="165"/>
      <c r="J797" s="135"/>
      <c r="K797" s="165"/>
      <c r="L797" s="16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5.75" customHeight="1">
      <c r="A798" s="135"/>
      <c r="B798" s="135"/>
      <c r="C798" s="135"/>
      <c r="D798" s="135"/>
      <c r="E798" s="135"/>
      <c r="F798" s="165"/>
      <c r="G798" s="135"/>
      <c r="H798" s="165"/>
      <c r="I798" s="165"/>
      <c r="J798" s="135"/>
      <c r="K798" s="165"/>
      <c r="L798" s="16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5.75" customHeight="1">
      <c r="A799" s="135"/>
      <c r="B799" s="135"/>
      <c r="C799" s="135"/>
      <c r="D799" s="135"/>
      <c r="E799" s="135"/>
      <c r="F799" s="165"/>
      <c r="G799" s="135"/>
      <c r="H799" s="165"/>
      <c r="I799" s="165"/>
      <c r="J799" s="135"/>
      <c r="K799" s="165"/>
      <c r="L799" s="16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5.75" customHeight="1">
      <c r="A800" s="135"/>
      <c r="B800" s="135"/>
      <c r="C800" s="135"/>
      <c r="D800" s="135"/>
      <c r="E800" s="135"/>
      <c r="F800" s="165"/>
      <c r="G800" s="135"/>
      <c r="H800" s="165"/>
      <c r="I800" s="165"/>
      <c r="J800" s="135"/>
      <c r="K800" s="165"/>
      <c r="L800" s="16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5.75" customHeight="1">
      <c r="A801" s="135"/>
      <c r="B801" s="135"/>
      <c r="C801" s="135"/>
      <c r="D801" s="135"/>
      <c r="E801" s="135"/>
      <c r="F801" s="165"/>
      <c r="G801" s="135"/>
      <c r="H801" s="165"/>
      <c r="I801" s="165"/>
      <c r="J801" s="135"/>
      <c r="K801" s="165"/>
      <c r="L801" s="16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5.75" customHeight="1">
      <c r="A802" s="135"/>
      <c r="B802" s="135"/>
      <c r="C802" s="135"/>
      <c r="D802" s="135"/>
      <c r="E802" s="135"/>
      <c r="F802" s="165"/>
      <c r="G802" s="135"/>
      <c r="H802" s="165"/>
      <c r="I802" s="165"/>
      <c r="J802" s="135"/>
      <c r="K802" s="165"/>
      <c r="L802" s="16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5.75" customHeight="1">
      <c r="A803" s="135"/>
      <c r="B803" s="135"/>
      <c r="C803" s="135"/>
      <c r="D803" s="135"/>
      <c r="E803" s="135"/>
      <c r="F803" s="165"/>
      <c r="G803" s="135"/>
      <c r="H803" s="165"/>
      <c r="I803" s="165"/>
      <c r="J803" s="135"/>
      <c r="K803" s="165"/>
      <c r="L803" s="16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5.75" customHeight="1">
      <c r="A804" s="135"/>
      <c r="B804" s="135"/>
      <c r="C804" s="135"/>
      <c r="D804" s="135"/>
      <c r="E804" s="135"/>
      <c r="F804" s="165"/>
      <c r="G804" s="135"/>
      <c r="H804" s="165"/>
      <c r="I804" s="165"/>
      <c r="J804" s="135"/>
      <c r="K804" s="165"/>
      <c r="L804" s="16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5.75" customHeight="1">
      <c r="A805" s="135"/>
      <c r="B805" s="135"/>
      <c r="C805" s="135"/>
      <c r="D805" s="135"/>
      <c r="E805" s="135"/>
      <c r="F805" s="165"/>
      <c r="G805" s="135"/>
      <c r="H805" s="165"/>
      <c r="I805" s="165"/>
      <c r="J805" s="135"/>
      <c r="K805" s="165"/>
      <c r="L805" s="16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5.75" customHeight="1">
      <c r="A806" s="135"/>
      <c r="B806" s="135"/>
      <c r="C806" s="135"/>
      <c r="D806" s="135"/>
      <c r="E806" s="135"/>
      <c r="F806" s="165"/>
      <c r="G806" s="135"/>
      <c r="H806" s="165"/>
      <c r="I806" s="165"/>
      <c r="J806" s="135"/>
      <c r="K806" s="165"/>
      <c r="L806" s="16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5.75" customHeight="1">
      <c r="A807" s="135"/>
      <c r="B807" s="135"/>
      <c r="C807" s="135"/>
      <c r="D807" s="135"/>
      <c r="E807" s="135"/>
      <c r="F807" s="165"/>
      <c r="G807" s="135"/>
      <c r="H807" s="165"/>
      <c r="I807" s="165"/>
      <c r="J807" s="135"/>
      <c r="K807" s="165"/>
      <c r="L807" s="16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5.75" customHeight="1">
      <c r="A808" s="135"/>
      <c r="B808" s="135"/>
      <c r="C808" s="135"/>
      <c r="D808" s="135"/>
      <c r="E808" s="135"/>
      <c r="F808" s="165"/>
      <c r="G808" s="135"/>
      <c r="H808" s="165"/>
      <c r="I808" s="165"/>
      <c r="J808" s="135"/>
      <c r="K808" s="165"/>
      <c r="L808" s="16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5.75" customHeight="1">
      <c r="A809" s="135"/>
      <c r="B809" s="135"/>
      <c r="C809" s="135"/>
      <c r="D809" s="135"/>
      <c r="E809" s="135"/>
      <c r="F809" s="165"/>
      <c r="G809" s="135"/>
      <c r="H809" s="165"/>
      <c r="I809" s="165"/>
      <c r="J809" s="135"/>
      <c r="K809" s="165"/>
      <c r="L809" s="16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5.75" customHeight="1">
      <c r="A810" s="135"/>
      <c r="B810" s="135"/>
      <c r="C810" s="135"/>
      <c r="D810" s="135"/>
      <c r="E810" s="135"/>
      <c r="F810" s="165"/>
      <c r="G810" s="135"/>
      <c r="H810" s="165"/>
      <c r="I810" s="165"/>
      <c r="J810" s="135"/>
      <c r="K810" s="165"/>
      <c r="L810" s="16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5.75" customHeight="1">
      <c r="A811" s="135"/>
      <c r="B811" s="135"/>
      <c r="C811" s="135"/>
      <c r="D811" s="135"/>
      <c r="E811" s="135"/>
      <c r="F811" s="165"/>
      <c r="G811" s="135"/>
      <c r="H811" s="165"/>
      <c r="I811" s="165"/>
      <c r="J811" s="135"/>
      <c r="K811" s="165"/>
      <c r="L811" s="16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5.75" customHeight="1">
      <c r="A812" s="135"/>
      <c r="B812" s="135"/>
      <c r="C812" s="135"/>
      <c r="D812" s="135"/>
      <c r="E812" s="135"/>
      <c r="F812" s="165"/>
      <c r="G812" s="135"/>
      <c r="H812" s="165"/>
      <c r="I812" s="165"/>
      <c r="J812" s="135"/>
      <c r="K812" s="165"/>
      <c r="L812" s="16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5.75" customHeight="1">
      <c r="A813" s="135"/>
      <c r="B813" s="135"/>
      <c r="C813" s="135"/>
      <c r="D813" s="135"/>
      <c r="E813" s="135"/>
      <c r="F813" s="165"/>
      <c r="G813" s="135"/>
      <c r="H813" s="165"/>
      <c r="I813" s="165"/>
      <c r="J813" s="135"/>
      <c r="K813" s="165"/>
      <c r="L813" s="16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5.75" customHeight="1">
      <c r="A814" s="135"/>
      <c r="B814" s="135"/>
      <c r="C814" s="135"/>
      <c r="D814" s="135"/>
      <c r="E814" s="135"/>
      <c r="F814" s="165"/>
      <c r="G814" s="135"/>
      <c r="H814" s="165"/>
      <c r="I814" s="165"/>
      <c r="J814" s="135"/>
      <c r="K814" s="165"/>
      <c r="L814" s="16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5.75" customHeight="1">
      <c r="A815" s="135"/>
      <c r="B815" s="135"/>
      <c r="C815" s="135"/>
      <c r="D815" s="135"/>
      <c r="E815" s="135"/>
      <c r="F815" s="165"/>
      <c r="G815" s="135"/>
      <c r="H815" s="165"/>
      <c r="I815" s="165"/>
      <c r="J815" s="135"/>
      <c r="K815" s="165"/>
      <c r="L815" s="16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5.75" customHeight="1">
      <c r="A816" s="135"/>
      <c r="B816" s="135"/>
      <c r="C816" s="135"/>
      <c r="D816" s="135"/>
      <c r="E816" s="135"/>
      <c r="F816" s="165"/>
      <c r="G816" s="135"/>
      <c r="H816" s="165"/>
      <c r="I816" s="165"/>
      <c r="J816" s="135"/>
      <c r="K816" s="165"/>
      <c r="L816" s="16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5.75" customHeight="1">
      <c r="A817" s="135"/>
      <c r="B817" s="135"/>
      <c r="C817" s="135"/>
      <c r="D817" s="135"/>
      <c r="E817" s="135"/>
      <c r="F817" s="165"/>
      <c r="G817" s="135"/>
      <c r="H817" s="165"/>
      <c r="I817" s="165"/>
      <c r="J817" s="135"/>
      <c r="K817" s="165"/>
      <c r="L817" s="16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5.75" customHeight="1">
      <c r="A818" s="135"/>
      <c r="B818" s="135"/>
      <c r="C818" s="135"/>
      <c r="D818" s="135"/>
      <c r="E818" s="135"/>
      <c r="F818" s="165"/>
      <c r="G818" s="135"/>
      <c r="H818" s="165"/>
      <c r="I818" s="165"/>
      <c r="J818" s="135"/>
      <c r="K818" s="165"/>
      <c r="L818" s="16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5.75" customHeight="1">
      <c r="A819" s="135"/>
      <c r="B819" s="135"/>
      <c r="C819" s="135"/>
      <c r="D819" s="135"/>
      <c r="E819" s="135"/>
      <c r="F819" s="165"/>
      <c r="G819" s="135"/>
      <c r="H819" s="165"/>
      <c r="I819" s="165"/>
      <c r="J819" s="135"/>
      <c r="K819" s="165"/>
      <c r="L819" s="16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5.75" customHeight="1">
      <c r="A820" s="135"/>
      <c r="B820" s="135"/>
      <c r="C820" s="135"/>
      <c r="D820" s="135"/>
      <c r="E820" s="135"/>
      <c r="F820" s="165"/>
      <c r="G820" s="135"/>
      <c r="H820" s="165"/>
      <c r="I820" s="165"/>
      <c r="J820" s="135"/>
      <c r="K820" s="165"/>
      <c r="L820" s="16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5.75" customHeight="1">
      <c r="A821" s="135"/>
      <c r="B821" s="135"/>
      <c r="C821" s="135"/>
      <c r="D821" s="135"/>
      <c r="E821" s="135"/>
      <c r="F821" s="165"/>
      <c r="G821" s="135"/>
      <c r="H821" s="165"/>
      <c r="I821" s="165"/>
      <c r="J821" s="135"/>
      <c r="K821" s="165"/>
      <c r="L821" s="16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5.75" customHeight="1">
      <c r="A822" s="135"/>
      <c r="B822" s="135"/>
      <c r="C822" s="135"/>
      <c r="D822" s="135"/>
      <c r="E822" s="135"/>
      <c r="F822" s="165"/>
      <c r="G822" s="135"/>
      <c r="H822" s="165"/>
      <c r="I822" s="165"/>
      <c r="J822" s="135"/>
      <c r="K822" s="165"/>
      <c r="L822" s="16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5.75" customHeight="1">
      <c r="A823" s="135"/>
      <c r="B823" s="135"/>
      <c r="C823" s="135"/>
      <c r="D823" s="135"/>
      <c r="E823" s="135"/>
      <c r="F823" s="165"/>
      <c r="G823" s="135"/>
      <c r="H823" s="165"/>
      <c r="I823" s="165"/>
      <c r="J823" s="135"/>
      <c r="K823" s="165"/>
      <c r="L823" s="16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5.75" customHeight="1">
      <c r="A824" s="135"/>
      <c r="B824" s="135"/>
      <c r="C824" s="135"/>
      <c r="D824" s="135"/>
      <c r="E824" s="135"/>
      <c r="F824" s="165"/>
      <c r="G824" s="135"/>
      <c r="H824" s="165"/>
      <c r="I824" s="165"/>
      <c r="J824" s="135"/>
      <c r="K824" s="165"/>
      <c r="L824" s="16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5.75" customHeight="1">
      <c r="A825" s="135"/>
      <c r="B825" s="135"/>
      <c r="C825" s="135"/>
      <c r="D825" s="135"/>
      <c r="E825" s="135"/>
      <c r="F825" s="165"/>
      <c r="G825" s="135"/>
      <c r="H825" s="165"/>
      <c r="I825" s="165"/>
      <c r="J825" s="135"/>
      <c r="K825" s="165"/>
      <c r="L825" s="16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5.75" customHeight="1">
      <c r="A826" s="135"/>
      <c r="B826" s="135"/>
      <c r="C826" s="135"/>
      <c r="D826" s="135"/>
      <c r="E826" s="135"/>
      <c r="F826" s="165"/>
      <c r="G826" s="135"/>
      <c r="H826" s="165"/>
      <c r="I826" s="165"/>
      <c r="J826" s="135"/>
      <c r="K826" s="165"/>
      <c r="L826" s="16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5.75" customHeight="1">
      <c r="A827" s="135"/>
      <c r="B827" s="135"/>
      <c r="C827" s="135"/>
      <c r="D827" s="135"/>
      <c r="E827" s="135"/>
      <c r="F827" s="165"/>
      <c r="G827" s="135"/>
      <c r="H827" s="165"/>
      <c r="I827" s="165"/>
      <c r="J827" s="135"/>
      <c r="K827" s="165"/>
      <c r="L827" s="16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5.75" customHeight="1">
      <c r="A828" s="135"/>
      <c r="B828" s="135"/>
      <c r="C828" s="135"/>
      <c r="D828" s="135"/>
      <c r="E828" s="135"/>
      <c r="F828" s="165"/>
      <c r="G828" s="135"/>
      <c r="H828" s="165"/>
      <c r="I828" s="165"/>
      <c r="J828" s="135"/>
      <c r="K828" s="165"/>
      <c r="L828" s="16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5.75" customHeight="1">
      <c r="A829" s="135"/>
      <c r="B829" s="135"/>
      <c r="C829" s="135"/>
      <c r="D829" s="135"/>
      <c r="E829" s="135"/>
      <c r="F829" s="165"/>
      <c r="G829" s="135"/>
      <c r="H829" s="165"/>
      <c r="I829" s="165"/>
      <c r="J829" s="135"/>
      <c r="K829" s="165"/>
      <c r="L829" s="16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5.75" customHeight="1">
      <c r="A830" s="135"/>
      <c r="B830" s="135"/>
      <c r="C830" s="135"/>
      <c r="D830" s="135"/>
      <c r="E830" s="135"/>
      <c r="F830" s="165"/>
      <c r="G830" s="135"/>
      <c r="H830" s="165"/>
      <c r="I830" s="165"/>
      <c r="J830" s="135"/>
      <c r="K830" s="165"/>
      <c r="L830" s="16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5.75" customHeight="1">
      <c r="A831" s="135"/>
      <c r="B831" s="135"/>
      <c r="C831" s="135"/>
      <c r="D831" s="135"/>
      <c r="E831" s="135"/>
      <c r="F831" s="165"/>
      <c r="G831" s="135"/>
      <c r="H831" s="165"/>
      <c r="I831" s="165"/>
      <c r="J831" s="135"/>
      <c r="K831" s="165"/>
      <c r="L831" s="16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5.75" customHeight="1">
      <c r="A832" s="135"/>
      <c r="B832" s="135"/>
      <c r="C832" s="135"/>
      <c r="D832" s="135"/>
      <c r="E832" s="135"/>
      <c r="F832" s="165"/>
      <c r="G832" s="135"/>
      <c r="H832" s="165"/>
      <c r="I832" s="165"/>
      <c r="J832" s="135"/>
      <c r="K832" s="165"/>
      <c r="L832" s="16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5.75" customHeight="1">
      <c r="A833" s="135"/>
      <c r="B833" s="135"/>
      <c r="C833" s="135"/>
      <c r="D833" s="135"/>
      <c r="E833" s="135"/>
      <c r="F833" s="165"/>
      <c r="G833" s="135"/>
      <c r="H833" s="165"/>
      <c r="I833" s="165"/>
      <c r="J833" s="135"/>
      <c r="K833" s="165"/>
      <c r="L833" s="16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5.75" customHeight="1">
      <c r="A834" s="135"/>
      <c r="B834" s="135"/>
      <c r="C834" s="135"/>
      <c r="D834" s="135"/>
      <c r="E834" s="135"/>
      <c r="F834" s="165"/>
      <c r="G834" s="135"/>
      <c r="H834" s="165"/>
      <c r="I834" s="165"/>
      <c r="J834" s="135"/>
      <c r="K834" s="165"/>
      <c r="L834" s="16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5.75" customHeight="1">
      <c r="A835" s="135"/>
      <c r="B835" s="135"/>
      <c r="C835" s="135"/>
      <c r="D835" s="135"/>
      <c r="E835" s="135"/>
      <c r="F835" s="165"/>
      <c r="G835" s="135"/>
      <c r="H835" s="165"/>
      <c r="I835" s="165"/>
      <c r="J835" s="135"/>
      <c r="K835" s="165"/>
      <c r="L835" s="16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5.75" customHeight="1">
      <c r="A836" s="135"/>
      <c r="B836" s="135"/>
      <c r="C836" s="135"/>
      <c r="D836" s="135"/>
      <c r="E836" s="135"/>
      <c r="F836" s="165"/>
      <c r="G836" s="135"/>
      <c r="H836" s="165"/>
      <c r="I836" s="165"/>
      <c r="J836" s="135"/>
      <c r="K836" s="165"/>
      <c r="L836" s="16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5.75" customHeight="1">
      <c r="A837" s="135"/>
      <c r="B837" s="135"/>
      <c r="C837" s="135"/>
      <c r="D837" s="135"/>
      <c r="E837" s="135"/>
      <c r="F837" s="165"/>
      <c r="G837" s="135"/>
      <c r="H837" s="165"/>
      <c r="I837" s="165"/>
      <c r="J837" s="135"/>
      <c r="K837" s="165"/>
      <c r="L837" s="16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5.75" customHeight="1">
      <c r="A838" s="135"/>
      <c r="B838" s="135"/>
      <c r="C838" s="135"/>
      <c r="D838" s="135"/>
      <c r="E838" s="135"/>
      <c r="F838" s="165"/>
      <c r="G838" s="135"/>
      <c r="H838" s="165"/>
      <c r="I838" s="165"/>
      <c r="J838" s="135"/>
      <c r="K838" s="165"/>
      <c r="L838" s="16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5.75" customHeight="1">
      <c r="A839" s="135"/>
      <c r="B839" s="135"/>
      <c r="C839" s="135"/>
      <c r="D839" s="135"/>
      <c r="E839" s="135"/>
      <c r="F839" s="165"/>
      <c r="G839" s="135"/>
      <c r="H839" s="165"/>
      <c r="I839" s="165"/>
      <c r="J839" s="135"/>
      <c r="K839" s="165"/>
      <c r="L839" s="16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5.75" customHeight="1">
      <c r="A840" s="135"/>
      <c r="B840" s="135"/>
      <c r="C840" s="135"/>
      <c r="D840" s="135"/>
      <c r="E840" s="135"/>
      <c r="F840" s="165"/>
      <c r="G840" s="135"/>
      <c r="H840" s="165"/>
      <c r="I840" s="165"/>
      <c r="J840" s="135"/>
      <c r="K840" s="165"/>
      <c r="L840" s="16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5.75" customHeight="1">
      <c r="A841" s="135"/>
      <c r="B841" s="135"/>
      <c r="C841" s="135"/>
      <c r="D841" s="135"/>
      <c r="E841" s="135"/>
      <c r="F841" s="165"/>
      <c r="G841" s="135"/>
      <c r="H841" s="165"/>
      <c r="I841" s="165"/>
      <c r="J841" s="135"/>
      <c r="K841" s="165"/>
      <c r="L841" s="16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5.75" customHeight="1">
      <c r="A842" s="135"/>
      <c r="B842" s="135"/>
      <c r="C842" s="135"/>
      <c r="D842" s="135"/>
      <c r="E842" s="135"/>
      <c r="F842" s="165"/>
      <c r="G842" s="135"/>
      <c r="H842" s="165"/>
      <c r="I842" s="165"/>
      <c r="J842" s="135"/>
      <c r="K842" s="165"/>
      <c r="L842" s="16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5.75" customHeight="1">
      <c r="A843" s="135"/>
      <c r="B843" s="135"/>
      <c r="C843" s="135"/>
      <c r="D843" s="135"/>
      <c r="E843" s="135"/>
      <c r="F843" s="165"/>
      <c r="G843" s="135"/>
      <c r="H843" s="165"/>
      <c r="I843" s="165"/>
      <c r="J843" s="135"/>
      <c r="K843" s="165"/>
      <c r="L843" s="16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5.75" customHeight="1">
      <c r="A844" s="135"/>
      <c r="B844" s="135"/>
      <c r="C844" s="135"/>
      <c r="D844" s="135"/>
      <c r="E844" s="135"/>
      <c r="F844" s="165"/>
      <c r="G844" s="135"/>
      <c r="H844" s="165"/>
      <c r="I844" s="165"/>
      <c r="J844" s="135"/>
      <c r="K844" s="165"/>
      <c r="L844" s="16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5.75" customHeight="1">
      <c r="A845" s="135"/>
      <c r="B845" s="135"/>
      <c r="C845" s="135"/>
      <c r="D845" s="135"/>
      <c r="E845" s="135"/>
      <c r="F845" s="165"/>
      <c r="G845" s="135"/>
      <c r="H845" s="165"/>
      <c r="I845" s="165"/>
      <c r="J845" s="135"/>
      <c r="K845" s="165"/>
      <c r="L845" s="16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5.75" customHeight="1">
      <c r="A846" s="135"/>
      <c r="B846" s="135"/>
      <c r="C846" s="135"/>
      <c r="D846" s="135"/>
      <c r="E846" s="135"/>
      <c r="F846" s="165"/>
      <c r="G846" s="135"/>
      <c r="H846" s="165"/>
      <c r="I846" s="165"/>
      <c r="J846" s="135"/>
      <c r="K846" s="165"/>
      <c r="L846" s="16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5.75" customHeight="1">
      <c r="A847" s="135"/>
      <c r="B847" s="135"/>
      <c r="C847" s="135"/>
      <c r="D847" s="135"/>
      <c r="E847" s="135"/>
      <c r="F847" s="165"/>
      <c r="G847" s="135"/>
      <c r="H847" s="165"/>
      <c r="I847" s="165"/>
      <c r="J847" s="135"/>
      <c r="K847" s="165"/>
      <c r="L847" s="16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5.75" customHeight="1">
      <c r="A848" s="135"/>
      <c r="B848" s="135"/>
      <c r="C848" s="135"/>
      <c r="D848" s="135"/>
      <c r="E848" s="135"/>
      <c r="F848" s="165"/>
      <c r="G848" s="135"/>
      <c r="H848" s="165"/>
      <c r="I848" s="165"/>
      <c r="J848" s="135"/>
      <c r="K848" s="165"/>
      <c r="L848" s="16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5.75" customHeight="1">
      <c r="A849" s="135"/>
      <c r="B849" s="135"/>
      <c r="C849" s="135"/>
      <c r="D849" s="135"/>
      <c r="E849" s="135"/>
      <c r="F849" s="165"/>
      <c r="G849" s="135"/>
      <c r="H849" s="165"/>
      <c r="I849" s="165"/>
      <c r="J849" s="135"/>
      <c r="K849" s="165"/>
      <c r="L849" s="16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5.75" customHeight="1">
      <c r="A850" s="135"/>
      <c r="B850" s="135"/>
      <c r="C850" s="135"/>
      <c r="D850" s="135"/>
      <c r="E850" s="135"/>
      <c r="F850" s="165"/>
      <c r="G850" s="135"/>
      <c r="H850" s="165"/>
      <c r="I850" s="165"/>
      <c r="J850" s="135"/>
      <c r="K850" s="165"/>
      <c r="L850" s="16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5.75" customHeight="1">
      <c r="A851" s="135"/>
      <c r="B851" s="135"/>
      <c r="C851" s="135"/>
      <c r="D851" s="135"/>
      <c r="E851" s="135"/>
      <c r="F851" s="165"/>
      <c r="G851" s="135"/>
      <c r="H851" s="165"/>
      <c r="I851" s="165"/>
      <c r="J851" s="135"/>
      <c r="K851" s="165"/>
      <c r="L851" s="16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5.75" customHeight="1">
      <c r="A852" s="135"/>
      <c r="B852" s="135"/>
      <c r="C852" s="135"/>
      <c r="D852" s="135"/>
      <c r="E852" s="135"/>
      <c r="F852" s="165"/>
      <c r="G852" s="135"/>
      <c r="H852" s="165"/>
      <c r="I852" s="165"/>
      <c r="J852" s="135"/>
      <c r="K852" s="165"/>
      <c r="L852" s="16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5.75" customHeight="1">
      <c r="A853" s="135"/>
      <c r="B853" s="135"/>
      <c r="C853" s="135"/>
      <c r="D853" s="135"/>
      <c r="E853" s="135"/>
      <c r="F853" s="165"/>
      <c r="G853" s="135"/>
      <c r="H853" s="165"/>
      <c r="I853" s="165"/>
      <c r="J853" s="135"/>
      <c r="K853" s="165"/>
      <c r="L853" s="16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5.75" customHeight="1">
      <c r="A854" s="135"/>
      <c r="B854" s="135"/>
      <c r="C854" s="135"/>
      <c r="D854" s="135"/>
      <c r="E854" s="135"/>
      <c r="F854" s="165"/>
      <c r="G854" s="135"/>
      <c r="H854" s="165"/>
      <c r="I854" s="165"/>
      <c r="J854" s="135"/>
      <c r="K854" s="165"/>
      <c r="L854" s="16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5.75" customHeight="1">
      <c r="A855" s="135"/>
      <c r="B855" s="135"/>
      <c r="C855" s="135"/>
      <c r="D855" s="135"/>
      <c r="E855" s="135"/>
      <c r="F855" s="165"/>
      <c r="G855" s="135"/>
      <c r="H855" s="165"/>
      <c r="I855" s="165"/>
      <c r="J855" s="135"/>
      <c r="K855" s="165"/>
      <c r="L855" s="16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5.75" customHeight="1">
      <c r="A856" s="135"/>
      <c r="B856" s="135"/>
      <c r="C856" s="135"/>
      <c r="D856" s="135"/>
      <c r="E856" s="135"/>
      <c r="F856" s="165"/>
      <c r="G856" s="135"/>
      <c r="H856" s="165"/>
      <c r="I856" s="165"/>
      <c r="J856" s="135"/>
      <c r="K856" s="165"/>
      <c r="L856" s="16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5.75" customHeight="1">
      <c r="A857" s="135"/>
      <c r="B857" s="135"/>
      <c r="C857" s="135"/>
      <c r="D857" s="135"/>
      <c r="E857" s="135"/>
      <c r="F857" s="165"/>
      <c r="G857" s="135"/>
      <c r="H857" s="165"/>
      <c r="I857" s="165"/>
      <c r="J857" s="135"/>
      <c r="K857" s="165"/>
      <c r="L857" s="16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5.75" customHeight="1">
      <c r="A858" s="135"/>
      <c r="B858" s="135"/>
      <c r="C858" s="135"/>
      <c r="D858" s="135"/>
      <c r="E858" s="135"/>
      <c r="F858" s="165"/>
      <c r="G858" s="135"/>
      <c r="H858" s="165"/>
      <c r="I858" s="165"/>
      <c r="J858" s="135"/>
      <c r="K858" s="165"/>
      <c r="L858" s="16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5.75" customHeight="1">
      <c r="A859" s="135"/>
      <c r="B859" s="135"/>
      <c r="C859" s="135"/>
      <c r="D859" s="135"/>
      <c r="E859" s="135"/>
      <c r="F859" s="165"/>
      <c r="G859" s="135"/>
      <c r="H859" s="165"/>
      <c r="I859" s="165"/>
      <c r="J859" s="135"/>
      <c r="K859" s="165"/>
      <c r="L859" s="16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5.75" customHeight="1">
      <c r="A860" s="135"/>
      <c r="B860" s="135"/>
      <c r="C860" s="135"/>
      <c r="D860" s="135"/>
      <c r="E860" s="135"/>
      <c r="F860" s="165"/>
      <c r="G860" s="135"/>
      <c r="H860" s="165"/>
      <c r="I860" s="165"/>
      <c r="J860" s="135"/>
      <c r="K860" s="165"/>
      <c r="L860" s="16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5.75" customHeight="1">
      <c r="A861" s="135"/>
      <c r="B861" s="135"/>
      <c r="C861" s="135"/>
      <c r="D861" s="135"/>
      <c r="E861" s="135"/>
      <c r="F861" s="165"/>
      <c r="G861" s="135"/>
      <c r="H861" s="165"/>
      <c r="I861" s="165"/>
      <c r="J861" s="135"/>
      <c r="K861" s="165"/>
      <c r="L861" s="16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5.75" customHeight="1">
      <c r="A862" s="135"/>
      <c r="B862" s="135"/>
      <c r="C862" s="135"/>
      <c r="D862" s="135"/>
      <c r="E862" s="135"/>
      <c r="F862" s="165"/>
      <c r="G862" s="135"/>
      <c r="H862" s="165"/>
      <c r="I862" s="165"/>
      <c r="J862" s="135"/>
      <c r="K862" s="165"/>
      <c r="L862" s="16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5.75" customHeight="1">
      <c r="A863" s="135"/>
      <c r="B863" s="135"/>
      <c r="C863" s="135"/>
      <c r="D863" s="135"/>
      <c r="E863" s="135"/>
      <c r="F863" s="165"/>
      <c r="G863" s="135"/>
      <c r="H863" s="165"/>
      <c r="I863" s="165"/>
      <c r="J863" s="135"/>
      <c r="K863" s="165"/>
      <c r="L863" s="16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5.75" customHeight="1">
      <c r="A864" s="135"/>
      <c r="B864" s="135"/>
      <c r="C864" s="135"/>
      <c r="D864" s="135"/>
      <c r="E864" s="135"/>
      <c r="F864" s="165"/>
      <c r="G864" s="135"/>
      <c r="H864" s="165"/>
      <c r="I864" s="165"/>
      <c r="J864" s="135"/>
      <c r="K864" s="165"/>
      <c r="L864" s="16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5.75" customHeight="1">
      <c r="A865" s="135"/>
      <c r="B865" s="135"/>
      <c r="C865" s="135"/>
      <c r="D865" s="135"/>
      <c r="E865" s="135"/>
      <c r="F865" s="165"/>
      <c r="G865" s="135"/>
      <c r="H865" s="165"/>
      <c r="I865" s="165"/>
      <c r="J865" s="135"/>
      <c r="K865" s="165"/>
      <c r="L865" s="16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5.75" customHeight="1">
      <c r="A866" s="135"/>
      <c r="B866" s="135"/>
      <c r="C866" s="135"/>
      <c r="D866" s="135"/>
      <c r="E866" s="135"/>
      <c r="F866" s="165"/>
      <c r="G866" s="135"/>
      <c r="H866" s="165"/>
      <c r="I866" s="165"/>
      <c r="J866" s="135"/>
      <c r="K866" s="165"/>
      <c r="L866" s="16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5.75" customHeight="1">
      <c r="A867" s="135"/>
      <c r="B867" s="135"/>
      <c r="C867" s="135"/>
      <c r="D867" s="135"/>
      <c r="E867" s="135"/>
      <c r="F867" s="165"/>
      <c r="G867" s="135"/>
      <c r="H867" s="165"/>
      <c r="I867" s="165"/>
      <c r="J867" s="135"/>
      <c r="K867" s="165"/>
      <c r="L867" s="16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5.75" customHeight="1">
      <c r="A868" s="135"/>
      <c r="B868" s="135"/>
      <c r="C868" s="135"/>
      <c r="D868" s="135"/>
      <c r="E868" s="135"/>
      <c r="F868" s="165"/>
      <c r="G868" s="135"/>
      <c r="H868" s="165"/>
      <c r="I868" s="165"/>
      <c r="J868" s="135"/>
      <c r="K868" s="165"/>
      <c r="L868" s="16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5.75" customHeight="1">
      <c r="A869" s="135"/>
      <c r="B869" s="135"/>
      <c r="C869" s="135"/>
      <c r="D869" s="135"/>
      <c r="E869" s="135"/>
      <c r="F869" s="165"/>
      <c r="G869" s="135"/>
      <c r="H869" s="165"/>
      <c r="I869" s="165"/>
      <c r="J869" s="135"/>
      <c r="K869" s="165"/>
      <c r="L869" s="16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5.75" customHeight="1">
      <c r="A870" s="135"/>
      <c r="B870" s="135"/>
      <c r="C870" s="135"/>
      <c r="D870" s="135"/>
      <c r="E870" s="135"/>
      <c r="F870" s="165"/>
      <c r="G870" s="135"/>
      <c r="H870" s="165"/>
      <c r="I870" s="165"/>
      <c r="J870" s="135"/>
      <c r="K870" s="165"/>
      <c r="L870" s="16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5.75" customHeight="1">
      <c r="A871" s="135"/>
      <c r="B871" s="135"/>
      <c r="C871" s="135"/>
      <c r="D871" s="135"/>
      <c r="E871" s="135"/>
      <c r="F871" s="165"/>
      <c r="G871" s="135"/>
      <c r="H871" s="165"/>
      <c r="I871" s="165"/>
      <c r="J871" s="135"/>
      <c r="K871" s="165"/>
      <c r="L871" s="16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5.75" customHeight="1">
      <c r="A872" s="135"/>
      <c r="B872" s="135"/>
      <c r="C872" s="135"/>
      <c r="D872" s="135"/>
      <c r="E872" s="135"/>
      <c r="F872" s="165"/>
      <c r="G872" s="135"/>
      <c r="H872" s="165"/>
      <c r="I872" s="165"/>
      <c r="J872" s="135"/>
      <c r="K872" s="165"/>
      <c r="L872" s="16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5.75" customHeight="1">
      <c r="A873" s="135"/>
      <c r="B873" s="135"/>
      <c r="C873" s="135"/>
      <c r="D873" s="135"/>
      <c r="E873" s="135"/>
      <c r="F873" s="165"/>
      <c r="G873" s="135"/>
      <c r="H873" s="165"/>
      <c r="I873" s="165"/>
      <c r="J873" s="135"/>
      <c r="K873" s="165"/>
      <c r="L873" s="16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5.75" customHeight="1">
      <c r="A874" s="135"/>
      <c r="B874" s="135"/>
      <c r="C874" s="135"/>
      <c r="D874" s="135"/>
      <c r="E874" s="135"/>
      <c r="F874" s="165"/>
      <c r="G874" s="135"/>
      <c r="H874" s="165"/>
      <c r="I874" s="165"/>
      <c r="J874" s="135"/>
      <c r="K874" s="165"/>
      <c r="L874" s="16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5.75" customHeight="1">
      <c r="A875" s="135"/>
      <c r="B875" s="135"/>
      <c r="C875" s="135"/>
      <c r="D875" s="135"/>
      <c r="E875" s="135"/>
      <c r="F875" s="165"/>
      <c r="G875" s="135"/>
      <c r="H875" s="165"/>
      <c r="I875" s="165"/>
      <c r="J875" s="135"/>
      <c r="K875" s="165"/>
      <c r="L875" s="16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5.75" customHeight="1">
      <c r="A876" s="135"/>
      <c r="B876" s="135"/>
      <c r="C876" s="135"/>
      <c r="D876" s="135"/>
      <c r="E876" s="135"/>
      <c r="F876" s="165"/>
      <c r="G876" s="135"/>
      <c r="H876" s="165"/>
      <c r="I876" s="165"/>
      <c r="J876" s="135"/>
      <c r="K876" s="165"/>
      <c r="L876" s="16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5.75" customHeight="1">
      <c r="A877" s="135"/>
      <c r="B877" s="135"/>
      <c r="C877" s="135"/>
      <c r="D877" s="135"/>
      <c r="E877" s="135"/>
      <c r="F877" s="165"/>
      <c r="G877" s="135"/>
      <c r="H877" s="165"/>
      <c r="I877" s="165"/>
      <c r="J877" s="135"/>
      <c r="K877" s="165"/>
      <c r="L877" s="16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5.75" customHeight="1">
      <c r="A878" s="135"/>
      <c r="B878" s="135"/>
      <c r="C878" s="135"/>
      <c r="D878" s="135"/>
      <c r="E878" s="135"/>
      <c r="F878" s="165"/>
      <c r="G878" s="135"/>
      <c r="H878" s="165"/>
      <c r="I878" s="165"/>
      <c r="J878" s="135"/>
      <c r="K878" s="165"/>
      <c r="L878" s="16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5.75" customHeight="1">
      <c r="A879" s="135"/>
      <c r="B879" s="135"/>
      <c r="C879" s="135"/>
      <c r="D879" s="135"/>
      <c r="E879" s="135"/>
      <c r="F879" s="165"/>
      <c r="G879" s="135"/>
      <c r="H879" s="165"/>
      <c r="I879" s="165"/>
      <c r="J879" s="135"/>
      <c r="K879" s="165"/>
      <c r="L879" s="16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5.75" customHeight="1">
      <c r="A880" s="135"/>
      <c r="B880" s="135"/>
      <c r="C880" s="135"/>
      <c r="D880" s="135"/>
      <c r="E880" s="135"/>
      <c r="F880" s="165"/>
      <c r="G880" s="135"/>
      <c r="H880" s="165"/>
      <c r="I880" s="165"/>
      <c r="J880" s="135"/>
      <c r="K880" s="165"/>
      <c r="L880" s="16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5.75" customHeight="1">
      <c r="A881" s="135"/>
      <c r="B881" s="135"/>
      <c r="C881" s="135"/>
      <c r="D881" s="135"/>
      <c r="E881" s="135"/>
      <c r="F881" s="165"/>
      <c r="G881" s="135"/>
      <c r="H881" s="165"/>
      <c r="I881" s="165"/>
      <c r="J881" s="135"/>
      <c r="K881" s="165"/>
      <c r="L881" s="16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5.75" customHeight="1">
      <c r="A882" s="135"/>
      <c r="B882" s="135"/>
      <c r="C882" s="135"/>
      <c r="D882" s="135"/>
      <c r="E882" s="135"/>
      <c r="F882" s="165"/>
      <c r="G882" s="135"/>
      <c r="H882" s="165"/>
      <c r="I882" s="165"/>
      <c r="J882" s="135"/>
      <c r="K882" s="165"/>
      <c r="L882" s="16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5.75" customHeight="1">
      <c r="A883" s="135"/>
      <c r="B883" s="135"/>
      <c r="C883" s="135"/>
      <c r="D883" s="135"/>
      <c r="E883" s="135"/>
      <c r="F883" s="165"/>
      <c r="G883" s="135"/>
      <c r="H883" s="165"/>
      <c r="I883" s="165"/>
      <c r="J883" s="135"/>
      <c r="K883" s="165"/>
      <c r="L883" s="16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5.75" customHeight="1">
      <c r="A884" s="135"/>
      <c r="B884" s="135"/>
      <c r="C884" s="135"/>
      <c r="D884" s="135"/>
      <c r="E884" s="135"/>
      <c r="F884" s="165"/>
      <c r="G884" s="135"/>
      <c r="H884" s="165"/>
      <c r="I884" s="165"/>
      <c r="J884" s="135"/>
      <c r="K884" s="165"/>
      <c r="L884" s="16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5.75" customHeight="1">
      <c r="A885" s="135"/>
      <c r="B885" s="135"/>
      <c r="C885" s="135"/>
      <c r="D885" s="135"/>
      <c r="E885" s="135"/>
      <c r="F885" s="165"/>
      <c r="G885" s="135"/>
      <c r="H885" s="165"/>
      <c r="I885" s="165"/>
      <c r="J885" s="135"/>
      <c r="K885" s="165"/>
      <c r="L885" s="16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5.75" customHeight="1">
      <c r="A886" s="135"/>
      <c r="B886" s="135"/>
      <c r="C886" s="135"/>
      <c r="D886" s="135"/>
      <c r="E886" s="135"/>
      <c r="F886" s="165"/>
      <c r="G886" s="135"/>
      <c r="H886" s="165"/>
      <c r="I886" s="165"/>
      <c r="J886" s="135"/>
      <c r="K886" s="165"/>
      <c r="L886" s="16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5.75" customHeight="1">
      <c r="A887" s="135"/>
      <c r="B887" s="135"/>
      <c r="C887" s="135"/>
      <c r="D887" s="135"/>
      <c r="E887" s="135"/>
      <c r="F887" s="165"/>
      <c r="G887" s="135"/>
      <c r="H887" s="165"/>
      <c r="I887" s="165"/>
      <c r="J887" s="135"/>
      <c r="K887" s="165"/>
      <c r="L887" s="16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5.75" customHeight="1">
      <c r="A888" s="135"/>
      <c r="B888" s="135"/>
      <c r="C888" s="135"/>
      <c r="D888" s="135"/>
      <c r="E888" s="135"/>
      <c r="F888" s="165"/>
      <c r="G888" s="135"/>
      <c r="H888" s="165"/>
      <c r="I888" s="165"/>
      <c r="J888" s="135"/>
      <c r="K888" s="165"/>
      <c r="L888" s="16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5.75" customHeight="1">
      <c r="A889" s="135"/>
      <c r="B889" s="135"/>
      <c r="C889" s="135"/>
      <c r="D889" s="135"/>
      <c r="E889" s="135"/>
      <c r="F889" s="165"/>
      <c r="G889" s="135"/>
      <c r="H889" s="165"/>
      <c r="I889" s="165"/>
      <c r="J889" s="135"/>
      <c r="K889" s="165"/>
      <c r="L889" s="16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5.75" customHeight="1">
      <c r="A890" s="135"/>
      <c r="B890" s="135"/>
      <c r="C890" s="135"/>
      <c r="D890" s="135"/>
      <c r="E890" s="135"/>
      <c r="F890" s="165"/>
      <c r="G890" s="135"/>
      <c r="H890" s="165"/>
      <c r="I890" s="165"/>
      <c r="J890" s="135"/>
      <c r="K890" s="165"/>
      <c r="L890" s="16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5.75" customHeight="1">
      <c r="A891" s="135"/>
      <c r="B891" s="135"/>
      <c r="C891" s="135"/>
      <c r="D891" s="135"/>
      <c r="E891" s="135"/>
      <c r="F891" s="165"/>
      <c r="G891" s="135"/>
      <c r="H891" s="165"/>
      <c r="I891" s="165"/>
      <c r="J891" s="135"/>
      <c r="K891" s="165"/>
      <c r="L891" s="16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5.75" customHeight="1">
      <c r="A892" s="135"/>
      <c r="B892" s="135"/>
      <c r="C892" s="135"/>
      <c r="D892" s="135"/>
      <c r="E892" s="135"/>
      <c r="F892" s="165"/>
      <c r="G892" s="135"/>
      <c r="H892" s="165"/>
      <c r="I892" s="165"/>
      <c r="J892" s="135"/>
      <c r="K892" s="165"/>
      <c r="L892" s="16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5.75" customHeight="1">
      <c r="A893" s="135"/>
      <c r="B893" s="135"/>
      <c r="C893" s="135"/>
      <c r="D893" s="135"/>
      <c r="E893" s="135"/>
      <c r="F893" s="165"/>
      <c r="G893" s="135"/>
      <c r="H893" s="165"/>
      <c r="I893" s="165"/>
      <c r="J893" s="135"/>
      <c r="K893" s="165"/>
      <c r="L893" s="16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5.75" customHeight="1">
      <c r="A894" s="135"/>
      <c r="B894" s="135"/>
      <c r="C894" s="135"/>
      <c r="D894" s="135"/>
      <c r="E894" s="135"/>
      <c r="F894" s="165"/>
      <c r="G894" s="135"/>
      <c r="H894" s="165"/>
      <c r="I894" s="165"/>
      <c r="J894" s="135"/>
      <c r="K894" s="165"/>
      <c r="L894" s="16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5.75" customHeight="1">
      <c r="A895" s="135"/>
      <c r="B895" s="135"/>
      <c r="C895" s="135"/>
      <c r="D895" s="135"/>
      <c r="E895" s="135"/>
      <c r="F895" s="165"/>
      <c r="G895" s="135"/>
      <c r="H895" s="165"/>
      <c r="I895" s="165"/>
      <c r="J895" s="135"/>
      <c r="K895" s="165"/>
      <c r="L895" s="16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5.75" customHeight="1">
      <c r="A896" s="135"/>
      <c r="B896" s="135"/>
      <c r="C896" s="135"/>
      <c r="D896" s="135"/>
      <c r="E896" s="135"/>
      <c r="F896" s="165"/>
      <c r="G896" s="135"/>
      <c r="H896" s="165"/>
      <c r="I896" s="165"/>
      <c r="J896" s="135"/>
      <c r="K896" s="165"/>
      <c r="L896" s="16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5.75" customHeight="1">
      <c r="A897" s="135"/>
      <c r="B897" s="135"/>
      <c r="C897" s="135"/>
      <c r="D897" s="135"/>
      <c r="E897" s="135"/>
      <c r="F897" s="165"/>
      <c r="G897" s="135"/>
      <c r="H897" s="165"/>
      <c r="I897" s="165"/>
      <c r="J897" s="135"/>
      <c r="K897" s="165"/>
      <c r="L897" s="16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5.75" customHeight="1">
      <c r="A898" s="135"/>
      <c r="B898" s="135"/>
      <c r="C898" s="135"/>
      <c r="D898" s="135"/>
      <c r="E898" s="135"/>
      <c r="F898" s="165"/>
      <c r="G898" s="135"/>
      <c r="H898" s="165"/>
      <c r="I898" s="165"/>
      <c r="J898" s="135"/>
      <c r="K898" s="165"/>
      <c r="L898" s="16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5.75" customHeight="1">
      <c r="A899" s="135"/>
      <c r="B899" s="135"/>
      <c r="C899" s="135"/>
      <c r="D899" s="135"/>
      <c r="E899" s="135"/>
      <c r="F899" s="165"/>
      <c r="G899" s="135"/>
      <c r="H899" s="165"/>
      <c r="I899" s="165"/>
      <c r="J899" s="135"/>
      <c r="K899" s="165"/>
      <c r="L899" s="16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5.75" customHeight="1">
      <c r="A900" s="135"/>
      <c r="B900" s="135"/>
      <c r="C900" s="135"/>
      <c r="D900" s="135"/>
      <c r="E900" s="135"/>
      <c r="F900" s="165"/>
      <c r="G900" s="135"/>
      <c r="H900" s="165"/>
      <c r="I900" s="165"/>
      <c r="J900" s="135"/>
      <c r="K900" s="165"/>
      <c r="L900" s="16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5.75" customHeight="1">
      <c r="A901" s="135"/>
      <c r="B901" s="135"/>
      <c r="C901" s="135"/>
      <c r="D901" s="135"/>
      <c r="E901" s="135"/>
      <c r="F901" s="165"/>
      <c r="G901" s="135"/>
      <c r="H901" s="165"/>
      <c r="I901" s="165"/>
      <c r="J901" s="135"/>
      <c r="K901" s="165"/>
      <c r="L901" s="16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5.75" customHeight="1">
      <c r="A902" s="135"/>
      <c r="B902" s="135"/>
      <c r="C902" s="135"/>
      <c r="D902" s="135"/>
      <c r="E902" s="135"/>
      <c r="F902" s="165"/>
      <c r="G902" s="135"/>
      <c r="H902" s="165"/>
      <c r="I902" s="165"/>
      <c r="J902" s="135"/>
      <c r="K902" s="165"/>
      <c r="L902" s="16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5.75" customHeight="1">
      <c r="A903" s="135"/>
      <c r="B903" s="135"/>
      <c r="C903" s="135"/>
      <c r="D903" s="135"/>
      <c r="E903" s="135"/>
      <c r="F903" s="165"/>
      <c r="G903" s="135"/>
      <c r="H903" s="165"/>
      <c r="I903" s="165"/>
      <c r="J903" s="135"/>
      <c r="K903" s="165"/>
      <c r="L903" s="16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5.75" customHeight="1">
      <c r="A904" s="135"/>
      <c r="B904" s="135"/>
      <c r="C904" s="135"/>
      <c r="D904" s="135"/>
      <c r="E904" s="135"/>
      <c r="F904" s="165"/>
      <c r="G904" s="135"/>
      <c r="H904" s="165"/>
      <c r="I904" s="165"/>
      <c r="J904" s="135"/>
      <c r="K904" s="165"/>
      <c r="L904" s="16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5.75" customHeight="1">
      <c r="A905" s="135"/>
      <c r="B905" s="135"/>
      <c r="C905" s="135"/>
      <c r="D905" s="135"/>
      <c r="E905" s="135"/>
      <c r="F905" s="165"/>
      <c r="G905" s="135"/>
      <c r="H905" s="165"/>
      <c r="I905" s="165"/>
      <c r="J905" s="135"/>
      <c r="K905" s="165"/>
      <c r="L905" s="16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5.75" customHeight="1">
      <c r="A906" s="135"/>
      <c r="B906" s="135"/>
      <c r="C906" s="135"/>
      <c r="D906" s="135"/>
      <c r="E906" s="135"/>
      <c r="F906" s="165"/>
      <c r="G906" s="135"/>
      <c r="H906" s="165"/>
      <c r="I906" s="165"/>
      <c r="J906" s="135"/>
      <c r="K906" s="165"/>
      <c r="L906" s="16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5.75" customHeight="1">
      <c r="A907" s="135"/>
      <c r="B907" s="135"/>
      <c r="C907" s="135"/>
      <c r="D907" s="135"/>
      <c r="E907" s="135"/>
      <c r="F907" s="165"/>
      <c r="G907" s="135"/>
      <c r="H907" s="165"/>
      <c r="I907" s="165"/>
      <c r="J907" s="135"/>
      <c r="K907" s="165"/>
      <c r="L907" s="16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5.75" customHeight="1">
      <c r="A908" s="135"/>
      <c r="B908" s="135"/>
      <c r="C908" s="135"/>
      <c r="D908" s="135"/>
      <c r="E908" s="135"/>
      <c r="F908" s="165"/>
      <c r="G908" s="135"/>
      <c r="H908" s="165"/>
      <c r="I908" s="165"/>
      <c r="J908" s="135"/>
      <c r="K908" s="165"/>
      <c r="L908" s="16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5.75" customHeight="1">
      <c r="A909" s="135"/>
      <c r="B909" s="135"/>
      <c r="C909" s="135"/>
      <c r="D909" s="135"/>
      <c r="E909" s="135"/>
      <c r="F909" s="165"/>
      <c r="G909" s="135"/>
      <c r="H909" s="165"/>
      <c r="I909" s="165"/>
      <c r="J909" s="135"/>
      <c r="K909" s="165"/>
      <c r="L909" s="16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5.75" customHeight="1">
      <c r="A910" s="135"/>
      <c r="B910" s="135"/>
      <c r="C910" s="135"/>
      <c r="D910" s="135"/>
      <c r="E910" s="135"/>
      <c r="F910" s="165"/>
      <c r="G910" s="135"/>
      <c r="H910" s="165"/>
      <c r="I910" s="165"/>
      <c r="J910" s="135"/>
      <c r="K910" s="165"/>
      <c r="L910" s="16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5.75" customHeight="1">
      <c r="A911" s="135"/>
      <c r="B911" s="135"/>
      <c r="C911" s="135"/>
      <c r="D911" s="135"/>
      <c r="E911" s="135"/>
      <c r="F911" s="165"/>
      <c r="G911" s="135"/>
      <c r="H911" s="165"/>
      <c r="I911" s="165"/>
      <c r="J911" s="135"/>
      <c r="K911" s="165"/>
      <c r="L911" s="16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5.75" customHeight="1">
      <c r="A912" s="135"/>
      <c r="B912" s="135"/>
      <c r="C912" s="135"/>
      <c r="D912" s="135"/>
      <c r="E912" s="135"/>
      <c r="F912" s="165"/>
      <c r="G912" s="135"/>
      <c r="H912" s="165"/>
      <c r="I912" s="165"/>
      <c r="J912" s="135"/>
      <c r="K912" s="165"/>
      <c r="L912" s="16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5.75" customHeight="1">
      <c r="A913" s="135"/>
      <c r="B913" s="135"/>
      <c r="C913" s="135"/>
      <c r="D913" s="135"/>
      <c r="E913" s="135"/>
      <c r="F913" s="165"/>
      <c r="G913" s="135"/>
      <c r="H913" s="165"/>
      <c r="I913" s="165"/>
      <c r="J913" s="135"/>
      <c r="K913" s="165"/>
      <c r="L913" s="16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5.75" customHeight="1">
      <c r="A914" s="135"/>
      <c r="B914" s="135"/>
      <c r="C914" s="135"/>
      <c r="D914" s="135"/>
      <c r="E914" s="135"/>
      <c r="F914" s="165"/>
      <c r="G914" s="135"/>
      <c r="H914" s="165"/>
      <c r="I914" s="165"/>
      <c r="J914" s="135"/>
      <c r="K914" s="165"/>
      <c r="L914" s="16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5.75" customHeight="1">
      <c r="A915" s="135"/>
      <c r="B915" s="135"/>
      <c r="C915" s="135"/>
      <c r="D915" s="135"/>
      <c r="E915" s="135"/>
      <c r="F915" s="165"/>
      <c r="G915" s="135"/>
      <c r="H915" s="165"/>
      <c r="I915" s="165"/>
      <c r="J915" s="135"/>
      <c r="K915" s="165"/>
      <c r="L915" s="16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5.75" customHeight="1">
      <c r="A916" s="135"/>
      <c r="B916" s="135"/>
      <c r="C916" s="135"/>
      <c r="D916" s="135"/>
      <c r="E916" s="135"/>
      <c r="F916" s="165"/>
      <c r="G916" s="135"/>
      <c r="H916" s="165"/>
      <c r="I916" s="165"/>
      <c r="J916" s="135"/>
      <c r="K916" s="165"/>
      <c r="L916" s="16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5.75" customHeight="1">
      <c r="A917" s="135"/>
      <c r="B917" s="135"/>
      <c r="C917" s="135"/>
      <c r="D917" s="135"/>
      <c r="E917" s="135"/>
      <c r="F917" s="165"/>
      <c r="G917" s="135"/>
      <c r="H917" s="165"/>
      <c r="I917" s="165"/>
      <c r="J917" s="135"/>
      <c r="K917" s="165"/>
      <c r="L917" s="16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5.75" customHeight="1">
      <c r="A918" s="135"/>
      <c r="B918" s="135"/>
      <c r="C918" s="135"/>
      <c r="D918" s="135"/>
      <c r="E918" s="135"/>
      <c r="F918" s="165"/>
      <c r="G918" s="135"/>
      <c r="H918" s="165"/>
      <c r="I918" s="165"/>
      <c r="J918" s="135"/>
      <c r="K918" s="165"/>
      <c r="L918" s="16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5.75" customHeight="1">
      <c r="A919" s="135"/>
      <c r="B919" s="135"/>
      <c r="C919" s="135"/>
      <c r="D919" s="135"/>
      <c r="E919" s="135"/>
      <c r="F919" s="165"/>
      <c r="G919" s="135"/>
      <c r="H919" s="165"/>
      <c r="I919" s="165"/>
      <c r="J919" s="135"/>
      <c r="K919" s="165"/>
      <c r="L919" s="16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5.75" customHeight="1">
      <c r="A920" s="135"/>
      <c r="B920" s="135"/>
      <c r="C920" s="135"/>
      <c r="D920" s="135"/>
      <c r="E920" s="135"/>
      <c r="F920" s="165"/>
      <c r="G920" s="135"/>
      <c r="H920" s="165"/>
      <c r="I920" s="165"/>
      <c r="J920" s="135"/>
      <c r="K920" s="165"/>
      <c r="L920" s="16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5.75" customHeight="1">
      <c r="A921" s="135"/>
      <c r="B921" s="135"/>
      <c r="C921" s="135"/>
      <c r="D921" s="135"/>
      <c r="E921" s="135"/>
      <c r="F921" s="165"/>
      <c r="G921" s="135"/>
      <c r="H921" s="165"/>
      <c r="I921" s="165"/>
      <c r="J921" s="135"/>
      <c r="K921" s="165"/>
      <c r="L921" s="16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5.75" customHeight="1">
      <c r="A922" s="135"/>
      <c r="B922" s="135"/>
      <c r="C922" s="135"/>
      <c r="D922" s="135"/>
      <c r="E922" s="135"/>
      <c r="F922" s="165"/>
      <c r="G922" s="135"/>
      <c r="H922" s="165"/>
      <c r="I922" s="165"/>
      <c r="J922" s="135"/>
      <c r="K922" s="165"/>
      <c r="L922" s="16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5.75" customHeight="1">
      <c r="A923" s="135"/>
      <c r="B923" s="135"/>
      <c r="C923" s="135"/>
      <c r="D923" s="135"/>
      <c r="E923" s="135"/>
      <c r="F923" s="165"/>
      <c r="G923" s="135"/>
      <c r="H923" s="165"/>
      <c r="I923" s="165"/>
      <c r="J923" s="135"/>
      <c r="K923" s="165"/>
      <c r="L923" s="16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5.75" customHeight="1">
      <c r="A924" s="135"/>
      <c r="B924" s="135"/>
      <c r="C924" s="135"/>
      <c r="D924" s="135"/>
      <c r="E924" s="135"/>
      <c r="F924" s="165"/>
      <c r="G924" s="135"/>
      <c r="H924" s="165"/>
      <c r="I924" s="165"/>
      <c r="J924" s="135"/>
      <c r="K924" s="165"/>
      <c r="L924" s="16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5.75" customHeight="1">
      <c r="A925" s="135"/>
      <c r="B925" s="135"/>
      <c r="C925" s="135"/>
      <c r="D925" s="135"/>
      <c r="E925" s="135"/>
      <c r="F925" s="165"/>
      <c r="G925" s="135"/>
      <c r="H925" s="165"/>
      <c r="I925" s="165"/>
      <c r="J925" s="135"/>
      <c r="K925" s="165"/>
      <c r="L925" s="16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5.75" customHeight="1">
      <c r="A926" s="135"/>
      <c r="B926" s="135"/>
      <c r="C926" s="135"/>
      <c r="D926" s="135"/>
      <c r="E926" s="135"/>
      <c r="F926" s="165"/>
      <c r="G926" s="135"/>
      <c r="H926" s="165"/>
      <c r="I926" s="165"/>
      <c r="J926" s="135"/>
      <c r="K926" s="165"/>
      <c r="L926" s="16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5.75" customHeight="1">
      <c r="A927" s="135"/>
      <c r="B927" s="135"/>
      <c r="C927" s="135"/>
      <c r="D927" s="135"/>
      <c r="E927" s="135"/>
      <c r="F927" s="165"/>
      <c r="G927" s="135"/>
      <c r="H927" s="165"/>
      <c r="I927" s="165"/>
      <c r="J927" s="135"/>
      <c r="K927" s="165"/>
      <c r="L927" s="16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5.75" customHeight="1">
      <c r="A928" s="135"/>
      <c r="B928" s="135"/>
      <c r="C928" s="135"/>
      <c r="D928" s="135"/>
      <c r="E928" s="135"/>
      <c r="F928" s="165"/>
      <c r="G928" s="135"/>
      <c r="H928" s="165"/>
      <c r="I928" s="165"/>
      <c r="J928" s="135"/>
      <c r="K928" s="165"/>
      <c r="L928" s="16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5.75" customHeight="1">
      <c r="A929" s="135"/>
      <c r="B929" s="135"/>
      <c r="C929" s="135"/>
      <c r="D929" s="135"/>
      <c r="E929" s="135"/>
      <c r="F929" s="165"/>
      <c r="G929" s="135"/>
      <c r="H929" s="165"/>
      <c r="I929" s="165"/>
      <c r="J929" s="135"/>
      <c r="K929" s="165"/>
      <c r="L929" s="16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5.75" customHeight="1">
      <c r="A930" s="135"/>
      <c r="B930" s="135"/>
      <c r="C930" s="135"/>
      <c r="D930" s="135"/>
      <c r="E930" s="135"/>
      <c r="F930" s="165"/>
      <c r="G930" s="135"/>
      <c r="H930" s="165"/>
      <c r="I930" s="165"/>
      <c r="J930" s="135"/>
      <c r="K930" s="165"/>
      <c r="L930" s="16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5.75" customHeight="1">
      <c r="A931" s="135"/>
      <c r="B931" s="135"/>
      <c r="C931" s="135"/>
      <c r="D931" s="135"/>
      <c r="E931" s="135"/>
      <c r="F931" s="165"/>
      <c r="G931" s="135"/>
      <c r="H931" s="165"/>
      <c r="I931" s="165"/>
      <c r="J931" s="135"/>
      <c r="K931" s="165"/>
      <c r="L931" s="16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5.75" customHeight="1">
      <c r="A932" s="135"/>
      <c r="B932" s="135"/>
      <c r="C932" s="135"/>
      <c r="D932" s="135"/>
      <c r="E932" s="135"/>
      <c r="F932" s="165"/>
      <c r="G932" s="135"/>
      <c r="H932" s="165"/>
      <c r="I932" s="165"/>
      <c r="J932" s="135"/>
      <c r="K932" s="165"/>
      <c r="L932" s="16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5.75" customHeight="1">
      <c r="A933" s="135"/>
      <c r="B933" s="135"/>
      <c r="C933" s="135"/>
      <c r="D933" s="135"/>
      <c r="E933" s="135"/>
      <c r="F933" s="165"/>
      <c r="G933" s="135"/>
      <c r="H933" s="165"/>
      <c r="I933" s="165"/>
      <c r="J933" s="135"/>
      <c r="K933" s="165"/>
      <c r="L933" s="16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5.75" customHeight="1">
      <c r="A934" s="135"/>
      <c r="B934" s="135"/>
      <c r="C934" s="135"/>
      <c r="D934" s="135"/>
      <c r="E934" s="135"/>
      <c r="F934" s="165"/>
      <c r="G934" s="135"/>
      <c r="H934" s="165"/>
      <c r="I934" s="165"/>
      <c r="J934" s="135"/>
      <c r="K934" s="165"/>
      <c r="L934" s="16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5.75" customHeight="1">
      <c r="A935" s="135"/>
      <c r="B935" s="135"/>
      <c r="C935" s="135"/>
      <c r="D935" s="135"/>
      <c r="E935" s="135"/>
      <c r="F935" s="165"/>
      <c r="G935" s="135"/>
      <c r="H935" s="165"/>
      <c r="I935" s="165"/>
      <c r="J935" s="135"/>
      <c r="K935" s="165"/>
      <c r="L935" s="16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5.75" customHeight="1">
      <c r="A936" s="135"/>
      <c r="B936" s="135"/>
      <c r="C936" s="135"/>
      <c r="D936" s="135"/>
      <c r="E936" s="135"/>
      <c r="F936" s="165"/>
      <c r="G936" s="135"/>
      <c r="H936" s="165"/>
      <c r="I936" s="165"/>
      <c r="J936" s="135"/>
      <c r="K936" s="165"/>
      <c r="L936" s="16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5.75" customHeight="1">
      <c r="A937" s="135"/>
      <c r="B937" s="135"/>
      <c r="C937" s="135"/>
      <c r="D937" s="135"/>
      <c r="E937" s="135"/>
      <c r="F937" s="165"/>
      <c r="G937" s="135"/>
      <c r="H937" s="165"/>
      <c r="I937" s="165"/>
      <c r="J937" s="135"/>
      <c r="K937" s="165"/>
      <c r="L937" s="16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5.75" customHeight="1">
      <c r="A938" s="135"/>
      <c r="B938" s="135"/>
      <c r="C938" s="135"/>
      <c r="D938" s="135"/>
      <c r="E938" s="135"/>
      <c r="F938" s="165"/>
      <c r="G938" s="135"/>
      <c r="H938" s="165"/>
      <c r="I938" s="165"/>
      <c r="J938" s="135"/>
      <c r="K938" s="165"/>
      <c r="L938" s="16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5.75" customHeight="1">
      <c r="A939" s="135"/>
      <c r="B939" s="135"/>
      <c r="C939" s="135"/>
      <c r="D939" s="135"/>
      <c r="E939" s="135"/>
      <c r="F939" s="165"/>
      <c r="G939" s="135"/>
      <c r="H939" s="165"/>
      <c r="I939" s="165"/>
      <c r="J939" s="135"/>
      <c r="K939" s="165"/>
      <c r="L939" s="16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5.75" customHeight="1">
      <c r="A940" s="135"/>
      <c r="B940" s="135"/>
      <c r="C940" s="135"/>
      <c r="D940" s="135"/>
      <c r="E940" s="135"/>
      <c r="F940" s="165"/>
      <c r="G940" s="135"/>
      <c r="H940" s="165"/>
      <c r="I940" s="165"/>
      <c r="J940" s="135"/>
      <c r="K940" s="165"/>
      <c r="L940" s="16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5.75" customHeight="1">
      <c r="A941" s="135"/>
      <c r="B941" s="135"/>
      <c r="C941" s="135"/>
      <c r="D941" s="135"/>
      <c r="E941" s="135"/>
      <c r="F941" s="165"/>
      <c r="G941" s="135"/>
      <c r="H941" s="165"/>
      <c r="I941" s="165"/>
      <c r="J941" s="135"/>
      <c r="K941" s="165"/>
      <c r="L941" s="16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5.75" customHeight="1">
      <c r="A942" s="135"/>
      <c r="B942" s="135"/>
      <c r="C942" s="135"/>
      <c r="D942" s="135"/>
      <c r="E942" s="135"/>
      <c r="F942" s="165"/>
      <c r="G942" s="135"/>
      <c r="H942" s="165"/>
      <c r="I942" s="165"/>
      <c r="J942" s="135"/>
      <c r="K942" s="165"/>
      <c r="L942" s="16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5.75" customHeight="1">
      <c r="A943" s="135"/>
      <c r="B943" s="135"/>
      <c r="C943" s="135"/>
      <c r="D943" s="135"/>
      <c r="E943" s="135"/>
      <c r="F943" s="165"/>
      <c r="G943" s="135"/>
      <c r="H943" s="165"/>
      <c r="I943" s="165"/>
      <c r="J943" s="135"/>
      <c r="K943" s="165"/>
      <c r="L943" s="16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5.75" customHeight="1">
      <c r="A944" s="135"/>
      <c r="B944" s="135"/>
      <c r="C944" s="135"/>
      <c r="D944" s="135"/>
      <c r="E944" s="135"/>
      <c r="F944" s="165"/>
      <c r="G944" s="135"/>
      <c r="H944" s="165"/>
      <c r="I944" s="165"/>
      <c r="J944" s="135"/>
      <c r="K944" s="165"/>
      <c r="L944" s="16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5.75" customHeight="1">
      <c r="A945" s="135"/>
      <c r="B945" s="135"/>
      <c r="C945" s="135"/>
      <c r="D945" s="135"/>
      <c r="E945" s="135"/>
      <c r="F945" s="165"/>
      <c r="G945" s="135"/>
      <c r="H945" s="165"/>
      <c r="I945" s="165"/>
      <c r="J945" s="135"/>
      <c r="K945" s="165"/>
      <c r="L945" s="16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5.75" customHeight="1">
      <c r="A946" s="135"/>
      <c r="B946" s="135"/>
      <c r="C946" s="135"/>
      <c r="D946" s="135"/>
      <c r="E946" s="135"/>
      <c r="F946" s="165"/>
      <c r="G946" s="135"/>
      <c r="H946" s="165"/>
      <c r="I946" s="165"/>
      <c r="J946" s="135"/>
      <c r="K946" s="165"/>
      <c r="L946" s="16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5.75" customHeight="1">
      <c r="A947" s="135"/>
      <c r="B947" s="135"/>
      <c r="C947" s="135"/>
      <c r="D947" s="135"/>
      <c r="E947" s="135"/>
      <c r="F947" s="165"/>
      <c r="G947" s="135"/>
      <c r="H947" s="165"/>
      <c r="I947" s="165"/>
      <c r="J947" s="135"/>
      <c r="K947" s="165"/>
      <c r="L947" s="16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5.75" customHeight="1">
      <c r="A948" s="135"/>
      <c r="B948" s="135"/>
      <c r="C948" s="135"/>
      <c r="D948" s="135"/>
      <c r="E948" s="135"/>
      <c r="F948" s="165"/>
      <c r="G948" s="135"/>
      <c r="H948" s="165"/>
      <c r="I948" s="165"/>
      <c r="J948" s="135"/>
      <c r="K948" s="165"/>
      <c r="L948" s="16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5.75" customHeight="1">
      <c r="A949" s="135"/>
      <c r="B949" s="135"/>
      <c r="C949" s="135"/>
      <c r="D949" s="135"/>
      <c r="E949" s="135"/>
      <c r="F949" s="165"/>
      <c r="G949" s="135"/>
      <c r="H949" s="165"/>
      <c r="I949" s="165"/>
      <c r="J949" s="135"/>
      <c r="K949" s="165"/>
      <c r="L949" s="16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5.75" customHeight="1">
      <c r="A950" s="135"/>
      <c r="B950" s="135"/>
      <c r="C950" s="135"/>
      <c r="D950" s="135"/>
      <c r="E950" s="135"/>
      <c r="F950" s="165"/>
      <c r="G950" s="135"/>
      <c r="H950" s="165"/>
      <c r="I950" s="165"/>
      <c r="J950" s="135"/>
      <c r="K950" s="165"/>
      <c r="L950" s="16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5.75" customHeight="1">
      <c r="A951" s="135"/>
      <c r="B951" s="135"/>
      <c r="C951" s="135"/>
      <c r="D951" s="135"/>
      <c r="E951" s="135"/>
      <c r="F951" s="165"/>
      <c r="G951" s="135"/>
      <c r="H951" s="165"/>
      <c r="I951" s="165"/>
      <c r="J951" s="135"/>
      <c r="K951" s="165"/>
      <c r="L951" s="16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5.75" customHeight="1">
      <c r="A952" s="135"/>
      <c r="B952" s="135"/>
      <c r="C952" s="135"/>
      <c r="D952" s="135"/>
      <c r="E952" s="135"/>
      <c r="F952" s="165"/>
      <c r="G952" s="135"/>
      <c r="H952" s="165"/>
      <c r="I952" s="165"/>
      <c r="J952" s="135"/>
      <c r="K952" s="165"/>
      <c r="L952" s="16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5.75" customHeight="1">
      <c r="A953" s="135"/>
      <c r="B953" s="135"/>
      <c r="C953" s="135"/>
      <c r="D953" s="135"/>
      <c r="E953" s="135"/>
      <c r="F953" s="165"/>
      <c r="G953" s="135"/>
      <c r="H953" s="165"/>
      <c r="I953" s="165"/>
      <c r="J953" s="135"/>
      <c r="K953" s="165"/>
      <c r="L953" s="16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5.75" customHeight="1">
      <c r="A954" s="135"/>
      <c r="B954" s="135"/>
      <c r="C954" s="135"/>
      <c r="D954" s="135"/>
      <c r="E954" s="135"/>
      <c r="F954" s="165"/>
      <c r="G954" s="135"/>
      <c r="H954" s="165"/>
      <c r="I954" s="165"/>
      <c r="J954" s="135"/>
      <c r="K954" s="165"/>
      <c r="L954" s="16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5.75" customHeight="1">
      <c r="A955" s="135"/>
      <c r="B955" s="135"/>
      <c r="C955" s="135"/>
      <c r="D955" s="135"/>
      <c r="E955" s="135"/>
      <c r="F955" s="165"/>
      <c r="G955" s="135"/>
      <c r="H955" s="165"/>
      <c r="I955" s="165"/>
      <c r="J955" s="135"/>
      <c r="K955" s="165"/>
      <c r="L955" s="16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5.75" customHeight="1">
      <c r="A956" s="135"/>
      <c r="B956" s="135"/>
      <c r="C956" s="135"/>
      <c r="D956" s="135"/>
      <c r="E956" s="135"/>
      <c r="F956" s="165"/>
      <c r="G956" s="135"/>
      <c r="H956" s="165"/>
      <c r="I956" s="165"/>
      <c r="J956" s="135"/>
      <c r="K956" s="165"/>
      <c r="L956" s="16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5.75" customHeight="1">
      <c r="A957" s="135"/>
      <c r="B957" s="135"/>
      <c r="C957" s="135"/>
      <c r="D957" s="135"/>
      <c r="E957" s="135"/>
      <c r="F957" s="165"/>
      <c r="G957" s="135"/>
      <c r="H957" s="165"/>
      <c r="I957" s="165"/>
      <c r="J957" s="135"/>
      <c r="K957" s="165"/>
      <c r="L957" s="16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5.75" customHeight="1">
      <c r="A958" s="135"/>
      <c r="B958" s="135"/>
      <c r="C958" s="135"/>
      <c r="D958" s="135"/>
      <c r="E958" s="135"/>
      <c r="F958" s="165"/>
      <c r="G958" s="135"/>
      <c r="H958" s="165"/>
      <c r="I958" s="165"/>
      <c r="J958" s="135"/>
      <c r="K958" s="165"/>
      <c r="L958" s="16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5.75" customHeight="1">
      <c r="A959" s="135"/>
      <c r="B959" s="135"/>
      <c r="C959" s="135"/>
      <c r="D959" s="135"/>
      <c r="E959" s="135"/>
      <c r="F959" s="165"/>
      <c r="G959" s="135"/>
      <c r="H959" s="165"/>
      <c r="I959" s="165"/>
      <c r="J959" s="135"/>
      <c r="K959" s="165"/>
      <c r="L959" s="16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5.75" customHeight="1">
      <c r="A960" s="135"/>
      <c r="B960" s="135"/>
      <c r="C960" s="135"/>
      <c r="D960" s="135"/>
      <c r="E960" s="135"/>
      <c r="F960" s="165"/>
      <c r="G960" s="135"/>
      <c r="H960" s="165"/>
      <c r="I960" s="165"/>
      <c r="J960" s="135"/>
      <c r="K960" s="165"/>
      <c r="L960" s="16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5.75" customHeight="1">
      <c r="A961" s="135"/>
      <c r="B961" s="135"/>
      <c r="C961" s="135"/>
      <c r="D961" s="135"/>
      <c r="E961" s="135"/>
      <c r="F961" s="165"/>
      <c r="G961" s="135"/>
      <c r="H961" s="165"/>
      <c r="I961" s="165"/>
      <c r="J961" s="135"/>
      <c r="K961" s="165"/>
      <c r="L961" s="16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5.75" customHeight="1">
      <c r="A962" s="135"/>
      <c r="B962" s="135"/>
      <c r="C962" s="135"/>
      <c r="D962" s="135"/>
      <c r="E962" s="135"/>
      <c r="F962" s="165"/>
      <c r="G962" s="135"/>
      <c r="H962" s="165"/>
      <c r="I962" s="165"/>
      <c r="J962" s="135"/>
      <c r="K962" s="165"/>
      <c r="L962" s="16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5.75" customHeight="1">
      <c r="A963" s="135"/>
      <c r="B963" s="135"/>
      <c r="C963" s="135"/>
      <c r="D963" s="135"/>
      <c r="E963" s="135"/>
      <c r="F963" s="165"/>
      <c r="G963" s="135"/>
      <c r="H963" s="165"/>
      <c r="I963" s="165"/>
      <c r="J963" s="135"/>
      <c r="K963" s="165"/>
      <c r="L963" s="16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5.75" customHeight="1">
      <c r="A964" s="135"/>
      <c r="B964" s="135"/>
      <c r="C964" s="135"/>
      <c r="D964" s="135"/>
      <c r="E964" s="135"/>
      <c r="F964" s="165"/>
      <c r="G964" s="135"/>
      <c r="H964" s="165"/>
      <c r="I964" s="165"/>
      <c r="J964" s="135"/>
      <c r="K964" s="165"/>
      <c r="L964" s="16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5.75" customHeight="1">
      <c r="A965" s="135"/>
      <c r="B965" s="135"/>
      <c r="C965" s="135"/>
      <c r="D965" s="135"/>
      <c r="E965" s="135"/>
      <c r="F965" s="165"/>
      <c r="G965" s="135"/>
      <c r="H965" s="165"/>
      <c r="I965" s="165"/>
      <c r="J965" s="135"/>
      <c r="K965" s="165"/>
      <c r="L965" s="16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5.75" customHeight="1">
      <c r="A966" s="135"/>
      <c r="B966" s="135"/>
      <c r="C966" s="135"/>
      <c r="D966" s="135"/>
      <c r="E966" s="135"/>
      <c r="F966" s="165"/>
      <c r="G966" s="135"/>
      <c r="H966" s="165"/>
      <c r="I966" s="165"/>
      <c r="J966" s="135"/>
      <c r="K966" s="165"/>
      <c r="L966" s="16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5.75" customHeight="1">
      <c r="A967" s="135"/>
      <c r="B967" s="135"/>
      <c r="C967" s="135"/>
      <c r="D967" s="135"/>
      <c r="E967" s="135"/>
      <c r="F967" s="165"/>
      <c r="G967" s="135"/>
      <c r="H967" s="165"/>
      <c r="I967" s="165"/>
      <c r="J967" s="135"/>
      <c r="K967" s="165"/>
      <c r="L967" s="16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5.75" customHeight="1">
      <c r="A968" s="135"/>
      <c r="B968" s="135"/>
      <c r="C968" s="135"/>
      <c r="D968" s="135"/>
      <c r="E968" s="135"/>
      <c r="F968" s="165"/>
      <c r="G968" s="135"/>
      <c r="H968" s="165"/>
      <c r="I968" s="165"/>
      <c r="J968" s="135"/>
      <c r="K968" s="165"/>
      <c r="L968" s="16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5.75" customHeight="1">
      <c r="A969" s="135"/>
      <c r="B969" s="135"/>
      <c r="C969" s="135"/>
      <c r="D969" s="135"/>
      <c r="E969" s="135"/>
      <c r="F969" s="165"/>
      <c r="G969" s="135"/>
      <c r="H969" s="165"/>
      <c r="I969" s="165"/>
      <c r="J969" s="135"/>
      <c r="K969" s="165"/>
      <c r="L969" s="16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5.75" customHeight="1">
      <c r="A970" s="135"/>
      <c r="B970" s="135"/>
      <c r="C970" s="135"/>
      <c r="D970" s="135"/>
      <c r="E970" s="135"/>
      <c r="F970" s="165"/>
      <c r="G970" s="135"/>
      <c r="H970" s="165"/>
      <c r="I970" s="165"/>
      <c r="J970" s="135"/>
      <c r="K970" s="165"/>
      <c r="L970" s="16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5.75" customHeight="1">
      <c r="A971" s="135"/>
      <c r="B971" s="135"/>
      <c r="C971" s="135"/>
      <c r="D971" s="135"/>
      <c r="E971" s="135"/>
      <c r="F971" s="165"/>
      <c r="G971" s="135"/>
      <c r="H971" s="165"/>
      <c r="I971" s="165"/>
      <c r="J971" s="135"/>
      <c r="K971" s="165"/>
      <c r="L971" s="16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5.75" customHeight="1">
      <c r="A972" s="135"/>
      <c r="B972" s="135"/>
      <c r="C972" s="135"/>
      <c r="D972" s="135"/>
      <c r="E972" s="135"/>
      <c r="F972" s="165"/>
      <c r="G972" s="135"/>
      <c r="H972" s="165"/>
      <c r="I972" s="165"/>
      <c r="J972" s="135"/>
      <c r="K972" s="165"/>
      <c r="L972" s="16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5.75" customHeight="1">
      <c r="A973" s="135"/>
      <c r="B973" s="135"/>
      <c r="C973" s="135"/>
      <c r="D973" s="135"/>
      <c r="E973" s="135"/>
      <c r="F973" s="165"/>
      <c r="G973" s="135"/>
      <c r="H973" s="165"/>
      <c r="I973" s="165"/>
      <c r="J973" s="135"/>
      <c r="K973" s="165"/>
      <c r="L973" s="16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5.75" customHeight="1">
      <c r="A974" s="135"/>
      <c r="B974" s="135"/>
      <c r="C974" s="135"/>
      <c r="D974" s="135"/>
      <c r="E974" s="135"/>
      <c r="F974" s="165"/>
      <c r="G974" s="135"/>
      <c r="H974" s="165"/>
      <c r="I974" s="165"/>
      <c r="J974" s="135"/>
      <c r="K974" s="165"/>
      <c r="L974" s="16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5.75" customHeight="1">
      <c r="A975" s="135"/>
      <c r="B975" s="135"/>
      <c r="C975" s="135"/>
      <c r="D975" s="135"/>
      <c r="E975" s="135"/>
      <c r="F975" s="165"/>
      <c r="G975" s="135"/>
      <c r="H975" s="165"/>
      <c r="I975" s="165"/>
      <c r="J975" s="135"/>
      <c r="K975" s="165"/>
      <c r="L975" s="16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5.75" customHeight="1">
      <c r="A976" s="135"/>
      <c r="B976" s="135"/>
      <c r="C976" s="135"/>
      <c r="D976" s="135"/>
      <c r="E976" s="135"/>
      <c r="F976" s="165"/>
      <c r="G976" s="135"/>
      <c r="H976" s="165"/>
      <c r="I976" s="165"/>
      <c r="J976" s="135"/>
      <c r="K976" s="165"/>
      <c r="L976" s="16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5.75" customHeight="1">
      <c r="A977" s="135"/>
      <c r="B977" s="135"/>
      <c r="C977" s="135"/>
      <c r="D977" s="135"/>
      <c r="E977" s="135"/>
      <c r="F977" s="165"/>
      <c r="G977" s="135"/>
      <c r="H977" s="165"/>
      <c r="I977" s="165"/>
      <c r="J977" s="135"/>
      <c r="K977" s="165"/>
      <c r="L977" s="16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5.75" customHeight="1">
      <c r="A978" s="135"/>
      <c r="B978" s="135"/>
      <c r="C978" s="135"/>
      <c r="D978" s="135"/>
      <c r="E978" s="135"/>
      <c r="F978" s="165"/>
      <c r="G978" s="135"/>
      <c r="H978" s="165"/>
      <c r="I978" s="165"/>
      <c r="J978" s="135"/>
      <c r="K978" s="165"/>
      <c r="L978" s="16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5.75" customHeight="1">
      <c r="A979" s="135"/>
      <c r="B979" s="135"/>
      <c r="C979" s="135"/>
      <c r="D979" s="135"/>
      <c r="E979" s="135"/>
      <c r="F979" s="165"/>
      <c r="G979" s="135"/>
      <c r="H979" s="165"/>
      <c r="I979" s="165"/>
      <c r="J979" s="135"/>
      <c r="K979" s="165"/>
      <c r="L979" s="16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5.75" customHeight="1">
      <c r="A980" s="135"/>
      <c r="B980" s="135"/>
      <c r="C980" s="135"/>
      <c r="D980" s="135"/>
      <c r="E980" s="135"/>
      <c r="F980" s="165"/>
      <c r="G980" s="135"/>
      <c r="H980" s="165"/>
      <c r="I980" s="165"/>
      <c r="J980" s="135"/>
      <c r="K980" s="165"/>
      <c r="L980" s="16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5.75" customHeight="1">
      <c r="A981" s="135"/>
      <c r="B981" s="135"/>
      <c r="C981" s="135"/>
      <c r="D981" s="135"/>
      <c r="E981" s="135"/>
      <c r="F981" s="165"/>
      <c r="G981" s="135"/>
      <c r="H981" s="165"/>
      <c r="I981" s="165"/>
      <c r="J981" s="135"/>
      <c r="K981" s="165"/>
      <c r="L981" s="16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5.75" customHeight="1">
      <c r="A982" s="135"/>
      <c r="B982" s="135"/>
      <c r="C982" s="135"/>
      <c r="D982" s="135"/>
      <c r="E982" s="135"/>
      <c r="F982" s="165"/>
      <c r="G982" s="135"/>
      <c r="H982" s="165"/>
      <c r="I982" s="165"/>
      <c r="J982" s="135"/>
      <c r="K982" s="165"/>
      <c r="L982" s="16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5.75" customHeight="1">
      <c r="A983" s="135"/>
      <c r="B983" s="135"/>
      <c r="C983" s="135"/>
      <c r="D983" s="135"/>
      <c r="E983" s="135"/>
      <c r="F983" s="165"/>
      <c r="G983" s="135"/>
      <c r="H983" s="165"/>
      <c r="I983" s="165"/>
      <c r="J983" s="135"/>
      <c r="K983" s="165"/>
      <c r="L983" s="16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5.75" customHeight="1">
      <c r="A984" s="135"/>
      <c r="B984" s="135"/>
      <c r="C984" s="135"/>
      <c r="D984" s="135"/>
      <c r="E984" s="135"/>
      <c r="F984" s="165"/>
      <c r="G984" s="135"/>
      <c r="H984" s="165"/>
      <c r="I984" s="165"/>
      <c r="J984" s="135"/>
      <c r="K984" s="165"/>
      <c r="L984" s="16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5.75" customHeight="1">
      <c r="A985" s="135"/>
      <c r="B985" s="135"/>
      <c r="C985" s="135"/>
      <c r="D985" s="135"/>
      <c r="E985" s="135"/>
      <c r="F985" s="165"/>
      <c r="G985" s="135"/>
      <c r="H985" s="165"/>
      <c r="I985" s="165"/>
      <c r="J985" s="135"/>
      <c r="K985" s="165"/>
      <c r="L985" s="16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5.75" customHeight="1">
      <c r="A986" s="135"/>
      <c r="B986" s="135"/>
      <c r="C986" s="135"/>
      <c r="D986" s="135"/>
      <c r="E986" s="135"/>
      <c r="F986" s="165"/>
      <c r="G986" s="135"/>
      <c r="H986" s="165"/>
      <c r="I986" s="165"/>
      <c r="J986" s="135"/>
      <c r="K986" s="165"/>
      <c r="L986" s="16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5.75" customHeight="1">
      <c r="A987" s="135"/>
      <c r="B987" s="135"/>
      <c r="C987" s="135"/>
      <c r="D987" s="135"/>
      <c r="E987" s="135"/>
      <c r="F987" s="165"/>
      <c r="G987" s="135"/>
      <c r="H987" s="165"/>
      <c r="I987" s="165"/>
      <c r="J987" s="135"/>
      <c r="K987" s="165"/>
      <c r="L987" s="16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5.75" customHeight="1">
      <c r="A988" s="135"/>
      <c r="B988" s="135"/>
      <c r="C988" s="135"/>
      <c r="D988" s="135"/>
      <c r="E988" s="135"/>
      <c r="F988" s="165"/>
      <c r="G988" s="135"/>
      <c r="H988" s="165"/>
      <c r="I988" s="165"/>
      <c r="J988" s="135"/>
      <c r="K988" s="165"/>
      <c r="L988" s="16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5.75" customHeight="1">
      <c r="A989" s="135"/>
      <c r="B989" s="135"/>
      <c r="C989" s="135"/>
      <c r="D989" s="135"/>
      <c r="E989" s="135"/>
      <c r="F989" s="165"/>
      <c r="G989" s="135"/>
      <c r="H989" s="165"/>
      <c r="I989" s="165"/>
      <c r="J989" s="135"/>
      <c r="K989" s="165"/>
      <c r="L989" s="16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5.75" customHeight="1">
      <c r="A990" s="135"/>
      <c r="B990" s="135"/>
      <c r="C990" s="135"/>
      <c r="D990" s="135"/>
      <c r="E990" s="135"/>
      <c r="F990" s="165"/>
      <c r="G990" s="135"/>
      <c r="H990" s="165"/>
      <c r="I990" s="165"/>
      <c r="J990" s="135"/>
      <c r="K990" s="165"/>
      <c r="L990" s="16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5.75" customHeight="1">
      <c r="A991" s="135"/>
      <c r="B991" s="135"/>
      <c r="C991" s="135"/>
      <c r="D991" s="135"/>
      <c r="E991" s="135"/>
      <c r="F991" s="165"/>
      <c r="G991" s="135"/>
      <c r="H991" s="165"/>
      <c r="I991" s="165"/>
      <c r="J991" s="135"/>
      <c r="K991" s="165"/>
      <c r="L991" s="16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5.75" customHeight="1">
      <c r="A992" s="135"/>
      <c r="B992" s="135"/>
      <c r="C992" s="135"/>
      <c r="D992" s="135"/>
      <c r="E992" s="135"/>
      <c r="F992" s="165"/>
      <c r="G992" s="135"/>
      <c r="H992" s="165"/>
      <c r="I992" s="165"/>
      <c r="J992" s="135"/>
      <c r="K992" s="165"/>
      <c r="L992" s="16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5.75" customHeight="1">
      <c r="A993" s="135"/>
      <c r="B993" s="135"/>
      <c r="C993" s="135"/>
      <c r="D993" s="135"/>
      <c r="E993" s="135"/>
      <c r="F993" s="165"/>
      <c r="G993" s="135"/>
      <c r="H993" s="165"/>
      <c r="I993" s="165"/>
      <c r="J993" s="135"/>
      <c r="K993" s="165"/>
      <c r="L993" s="16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5.75" customHeight="1">
      <c r="A994" s="135"/>
      <c r="B994" s="135"/>
      <c r="C994" s="135"/>
      <c r="D994" s="135"/>
      <c r="E994" s="135"/>
      <c r="F994" s="165"/>
      <c r="G994" s="135"/>
      <c r="H994" s="165"/>
      <c r="I994" s="165"/>
      <c r="J994" s="135"/>
      <c r="K994" s="165"/>
      <c r="L994" s="16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5.75" customHeight="1">
      <c r="A995" s="135"/>
      <c r="B995" s="135"/>
      <c r="C995" s="135"/>
      <c r="D995" s="135"/>
      <c r="E995" s="135"/>
      <c r="F995" s="165"/>
      <c r="G995" s="135"/>
      <c r="H995" s="165"/>
      <c r="I995" s="165"/>
      <c r="J995" s="135"/>
      <c r="K995" s="165"/>
      <c r="L995" s="16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5.75" customHeight="1">
      <c r="A996" s="135"/>
      <c r="B996" s="135"/>
      <c r="C996" s="135"/>
      <c r="D996" s="135"/>
      <c r="E996" s="135"/>
      <c r="F996" s="165"/>
      <c r="G996" s="135"/>
      <c r="H996" s="165"/>
      <c r="I996" s="165"/>
      <c r="J996" s="135"/>
      <c r="K996" s="165"/>
      <c r="L996" s="16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5.75" customHeight="1">
      <c r="A997" s="135"/>
      <c r="B997" s="135"/>
      <c r="C997" s="135"/>
      <c r="D997" s="135"/>
      <c r="E997" s="135"/>
      <c r="F997" s="165"/>
      <c r="G997" s="135"/>
      <c r="H997" s="165"/>
      <c r="I997" s="165"/>
      <c r="J997" s="135"/>
      <c r="K997" s="165"/>
      <c r="L997" s="16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5.75" customHeight="1">
      <c r="A998" s="135"/>
      <c r="B998" s="135"/>
      <c r="C998" s="135"/>
      <c r="D998" s="135"/>
      <c r="E998" s="135"/>
      <c r="F998" s="165"/>
      <c r="G998" s="135"/>
      <c r="H998" s="165"/>
      <c r="I998" s="165"/>
      <c r="J998" s="135"/>
      <c r="K998" s="165"/>
      <c r="L998" s="16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5.75" customHeight="1">
      <c r="A999" s="135"/>
      <c r="B999" s="135"/>
      <c r="C999" s="135"/>
      <c r="D999" s="135"/>
      <c r="E999" s="135"/>
      <c r="F999" s="165"/>
      <c r="G999" s="135"/>
      <c r="H999" s="165"/>
      <c r="I999" s="165"/>
      <c r="J999" s="135"/>
      <c r="K999" s="165"/>
      <c r="L999" s="16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5.75" customHeight="1">
      <c r="A1000" s="135"/>
      <c r="B1000" s="135"/>
      <c r="C1000" s="135"/>
      <c r="D1000" s="135"/>
      <c r="E1000" s="135"/>
      <c r="F1000" s="165"/>
      <c r="G1000" s="135"/>
      <c r="H1000" s="165"/>
      <c r="I1000" s="165"/>
      <c r="J1000" s="135"/>
      <c r="K1000" s="165"/>
      <c r="L1000" s="16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mergeCells count="9">
    <mergeCell ref="B46:F47"/>
    <mergeCell ref="B48:F49"/>
    <mergeCell ref="B10:F10"/>
    <mergeCell ref="H10:S10"/>
    <mergeCell ref="B12:C12"/>
    <mergeCell ref="B24:F24"/>
    <mergeCell ref="C27:L27"/>
    <mergeCell ref="C41:C42"/>
    <mergeCell ref="B45:F45"/>
  </mergeCells>
  <conditionalFormatting sqref="H40:I41">
    <cfRule type="expression" dxfId="0" priority="1">
      <formula>H40&lt;-0.03</formula>
    </cfRule>
  </conditionalFormatting>
  <conditionalFormatting sqref="H40:I41">
    <cfRule type="expression" dxfId="3" priority="2">
      <formula>H40&gt;0.03</formula>
    </cfRule>
  </conditionalFormatting>
  <conditionalFormatting sqref="F23 F25 F40:F41 H23:I25 K23:L25 K40:L41">
    <cfRule type="expression" dxfId="0" priority="3">
      <formula>F23&lt;=-0.03</formula>
    </cfRule>
  </conditionalFormatting>
  <conditionalFormatting sqref="F23 F25 F40:F41 H23:I25 K23:L25 K40:L41">
    <cfRule type="expression" dxfId="3" priority="4">
      <formula>F23&gt;=0.03</formula>
    </cfRule>
  </conditionalFormatting>
  <conditionalFormatting sqref="F13:F22 F30:F39">
    <cfRule type="expression" dxfId="2" priority="5" stopIfTrue="1">
      <formula>OR(F13=0,F13="")</formula>
    </cfRule>
  </conditionalFormatting>
  <conditionalFormatting sqref="F13:F22 F30:F39">
    <cfRule type="expression" dxfId="0" priority="6">
      <formula>F13&lt;=-0.03</formula>
    </cfRule>
  </conditionalFormatting>
  <conditionalFormatting sqref="F13:F22 F30:F39">
    <cfRule type="expression" dxfId="3" priority="7">
      <formula>F13&gt;=0.03</formula>
    </cfRule>
  </conditionalFormatting>
  <hyperlinks>
    <hyperlink r:id="rId1" ref="L44"/>
  </hyperlinks>
  <printOptions horizontalCentered="1" verticalCentered="1"/>
  <pageMargins bottom="0.7480314960629921" footer="0.0" header="0.0" left="0.7086614173228347" right="0.7086614173228347" top="0.7480314960629921"/>
  <pageSetup paperSize="9"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 fitToPage="1"/>
  </sheetPr>
  <sheetViews>
    <sheetView showGridLines="0" workbookViewId="0"/>
  </sheetViews>
  <sheetFormatPr customHeight="1" defaultColWidth="12.63" defaultRowHeight="15.0"/>
  <cols>
    <col customWidth="1" min="1" max="2" width="3.13"/>
    <col customWidth="1" min="3" max="3" width="43.63"/>
    <col customWidth="1" min="4" max="5" width="16.13"/>
    <col customWidth="1" min="6" max="6" width="13.88"/>
    <col customWidth="1" min="7" max="7" width="0.63"/>
    <col customWidth="1" min="8" max="9" width="8.0"/>
    <col customWidth="1" min="10" max="10" width="13.5"/>
    <col customWidth="1" min="11" max="26" width="8.0"/>
  </cols>
  <sheetData>
    <row r="1">
      <c r="A1" s="127"/>
      <c r="B1" s="127"/>
      <c r="C1" s="127"/>
      <c r="D1" s="127"/>
      <c r="E1" s="127"/>
      <c r="F1" s="128"/>
      <c r="G1" s="127"/>
      <c r="H1" s="128"/>
      <c r="I1" s="128"/>
      <c r="J1" s="127"/>
      <c r="K1" s="128"/>
      <c r="L1" s="128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>
      <c r="A2" s="127"/>
      <c r="B2" s="127"/>
      <c r="C2" s="127"/>
      <c r="D2" s="127"/>
      <c r="E2" s="127"/>
      <c r="F2" s="128"/>
      <c r="G2" s="127"/>
      <c r="H2" s="128"/>
      <c r="I2" s="128"/>
      <c r="J2" s="127"/>
      <c r="K2" s="128"/>
      <c r="L2" s="128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>
      <c r="A3" s="127"/>
      <c r="B3" s="127"/>
      <c r="C3" s="127"/>
      <c r="D3" s="127"/>
      <c r="E3" s="127"/>
      <c r="F3" s="128"/>
      <c r="G3" s="127"/>
      <c r="H3" s="128"/>
      <c r="I3" s="128"/>
      <c r="J3" s="127"/>
      <c r="K3" s="128"/>
      <c r="L3" s="128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</row>
    <row r="4">
      <c r="A4" s="127"/>
      <c r="B4" s="127"/>
      <c r="C4" s="127"/>
      <c r="D4" s="127"/>
      <c r="E4" s="127"/>
      <c r="F4" s="128"/>
      <c r="G4" s="127"/>
      <c r="H4" s="128"/>
      <c r="I4" s="128"/>
      <c r="J4" s="127"/>
      <c r="K4" s="128"/>
      <c r="L4" s="128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</row>
    <row r="5">
      <c r="A5" s="127"/>
      <c r="B5" s="127"/>
      <c r="C5" s="127"/>
      <c r="D5" s="127"/>
      <c r="E5" s="127"/>
      <c r="F5" s="128"/>
      <c r="G5" s="127"/>
      <c r="H5" s="128"/>
      <c r="I5" s="128"/>
      <c r="J5" s="127"/>
      <c r="K5" s="128"/>
      <c r="L5" s="128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</row>
    <row r="6" ht="21.0" customHeight="1">
      <c r="A6" s="129"/>
      <c r="B6" s="129"/>
      <c r="C6" s="130" t="s">
        <v>35</v>
      </c>
      <c r="D6" s="131"/>
      <c r="E6" s="131"/>
      <c r="F6" s="132"/>
      <c r="G6" s="131"/>
      <c r="H6" s="132"/>
      <c r="I6" s="132"/>
      <c r="J6" s="131"/>
      <c r="K6" s="132"/>
      <c r="L6" s="132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ht="21.0" customHeight="1">
      <c r="A7" s="129"/>
      <c r="B7" s="129"/>
      <c r="C7" s="133" t="str">
        <f t="array" ref="C7">INDEX(GROUPS,CONTROLS!$I$1)</f>
        <v>Greater Lincolnshire &amp; Lincolnshire</v>
      </c>
      <c r="D7" s="134"/>
      <c r="E7" s="134"/>
      <c r="F7" s="132"/>
      <c r="G7" s="134"/>
      <c r="H7" s="132"/>
      <c r="I7" s="132"/>
      <c r="J7" s="134"/>
      <c r="K7" s="132"/>
      <c r="L7" s="132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ht="21.0" customHeight="1">
      <c r="A8" s="129"/>
      <c r="B8" s="129"/>
      <c r="C8" s="133" t="str">
        <f>"Comparing "&amp;MIN($D$12:$F$12)&amp;" and "&amp;MAX($D$12:$F$12)</f>
        <v>#NAME?</v>
      </c>
      <c r="D8" s="134"/>
      <c r="E8" s="134"/>
      <c r="F8" s="132"/>
      <c r="G8" s="134"/>
      <c r="H8" s="132"/>
      <c r="I8" s="132"/>
      <c r="J8" s="134"/>
      <c r="K8" s="132"/>
      <c r="L8" s="132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ht="21.0" customHeight="1">
      <c r="A9" s="135"/>
      <c r="B9" s="135"/>
      <c r="C9" s="136"/>
      <c r="D9" s="137"/>
      <c r="E9" s="137"/>
      <c r="F9" s="138"/>
      <c r="G9" s="137"/>
      <c r="H9" s="138"/>
      <c r="I9" s="138"/>
      <c r="J9" s="137"/>
      <c r="K9" s="138"/>
      <c r="L9" s="138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</row>
    <row r="10" ht="21.0" customHeight="1">
      <c r="A10" s="135"/>
      <c r="B10" s="203" t="str">
        <f>'COMPARATIVE HEADLINES'!$E$13&amp;" - "&amp;'COMPARATIVE HEADLINES'!$F$13</f>
        <v>Visitor Days - 000s</v>
      </c>
      <c r="C10" s="140"/>
      <c r="D10" s="140"/>
      <c r="E10" s="140"/>
      <c r="F10" s="141"/>
      <c r="G10" s="135"/>
      <c r="H10" s="203" t="str">
        <f>$C$7&amp;" - "&amp;$B$10</f>
        <v>Greater Lincolnshire &amp; Lincolnshire - Visitor Days - 000s</v>
      </c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1"/>
      <c r="T10" s="135"/>
      <c r="U10" s="135"/>
      <c r="V10" s="135"/>
      <c r="W10" s="135"/>
      <c r="X10" s="135"/>
      <c r="Y10" s="135"/>
      <c r="Z10" s="135"/>
    </row>
    <row r="11">
      <c r="A11" s="135"/>
      <c r="B11" s="135"/>
      <c r="C11" s="135"/>
      <c r="D11" s="135"/>
      <c r="E11" s="135"/>
      <c r="F11" s="16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ht="31.5" customHeight="1">
      <c r="A12" s="144"/>
      <c r="B12" s="145" t="s">
        <v>36</v>
      </c>
      <c r="C12" s="146"/>
      <c r="D12" s="147">
        <f>CONTROLS!$K$15</f>
        <v>2018</v>
      </c>
      <c r="E12" s="148" t="str">
        <f>CONTROLS!$K$16</f>
        <v>#NAME?</v>
      </c>
      <c r="F12" s="149" t="s">
        <v>37</v>
      </c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>
      <c r="A13" s="144"/>
      <c r="B13" s="150"/>
      <c r="C13" s="150" t="str">
        <f t="array" ref="C13:C22">AREAS</f>
        <v>Greater Lincolnshire</v>
      </c>
      <c r="D13" s="197">
        <f>SUMIFS('MONTHLY DATA'!$P:$P,'MONTHLY DATA'!$A:$A,COMPARISONYEAR,'MONTHLY DATA'!$B:$B,$C13,'MONTHLY DATA'!$C:$C,"VD - Total Visitor Days 000's")/'COMPARATIVE HEADLINES'!$C$2</f>
        <v>49100.85169</v>
      </c>
      <c r="E13" s="197">
        <f>SUMIFS('MONTHLY DATA'!$P:$P,'MONTHLY DATA'!$A:$A,FOCUSYEAR,'MONTHLY DATA'!$B:$B,$C13,'MONTHLY DATA'!$C:$C,"VD - Total Visitor Days 000's")/'COMPARATIVE HEADLINES'!$C$2</f>
        <v>0</v>
      </c>
      <c r="F13" s="152">
        <f t="shared" ref="F13:F22" si="1">IFERROR(E13/$D13-1,"")</f>
        <v>-1</v>
      </c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4">
      <c r="A14" s="144"/>
      <c r="B14" s="153"/>
      <c r="C14" s="154" t="s">
        <v>38</v>
      </c>
      <c r="D14" s="198">
        <f>SUMIFS('MONTHLY DATA'!$P:$P,'MONTHLY DATA'!$A:$A,COMPARISONYEAR,'MONTHLY DATA'!$B:$B,$C14,'MONTHLY DATA'!$C:$C,"VD - Total Visitor Days 000's")/'COMPARATIVE HEADLINES'!$C$2</f>
        <v>32050.54527</v>
      </c>
      <c r="E14" s="198">
        <f>SUMIFS('MONTHLY DATA'!$P:$P,'MONTHLY DATA'!$A:$A,FOCUSYEAR,'MONTHLY DATA'!$B:$B,$C14,'MONTHLY DATA'!$C:$C,"VD - Total Visitor Days 000's")/'COMPARATIVE HEADLINES'!$C$2</f>
        <v>0</v>
      </c>
      <c r="F14" s="156">
        <f t="shared" si="1"/>
        <v>-1</v>
      </c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>
      <c r="A15" s="144"/>
      <c r="B15" s="153">
        <v>1.0</v>
      </c>
      <c r="C15" s="157" t="s">
        <v>39</v>
      </c>
      <c r="D15" s="199">
        <f>SUMIFS('MONTHLY DATA'!$P:$P,'MONTHLY DATA'!$A:$A,COMPARISONYEAR,'MONTHLY DATA'!$B:$B,$C15,'MONTHLY DATA'!$C:$C,"VD - Total Visitor Days 000's")/'COMPARATIVE HEADLINES'!$C$2</f>
        <v>1912.697694</v>
      </c>
      <c r="E15" s="200">
        <f>SUMIFS('MONTHLY DATA'!$P:$P,'MONTHLY DATA'!$A:$A,FOCUSYEAR,'MONTHLY DATA'!$B:$B,$C15,'MONTHLY DATA'!$C:$C,"VD - Total Visitor Days 000's")/'COMPARATIVE HEADLINES'!$C$2</f>
        <v>0</v>
      </c>
      <c r="F15" s="156">
        <f t="shared" si="1"/>
        <v>-1</v>
      </c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</row>
    <row r="16">
      <c r="A16" s="144"/>
      <c r="B16" s="153">
        <v>2.0</v>
      </c>
      <c r="C16" s="157" t="s">
        <v>40</v>
      </c>
      <c r="D16" s="199">
        <f>SUMIFS('MONTHLY DATA'!$P:$P,'MONTHLY DATA'!$A:$A,COMPARISONYEAR,'MONTHLY DATA'!$B:$B,$C16,'MONTHLY DATA'!$C:$C,"VD - Total Visitor Days 000's")/'COMPARATIVE HEADLINES'!$C$2</f>
        <v>12708.54085</v>
      </c>
      <c r="E16" s="200">
        <f>SUMIFS('MONTHLY DATA'!$P:$P,'MONTHLY DATA'!$A:$A,FOCUSYEAR,'MONTHLY DATA'!$B:$B,$C16,'MONTHLY DATA'!$C:$C,"VD - Total Visitor Days 000's")/'COMPARATIVE HEADLINES'!$C$2</f>
        <v>0</v>
      </c>
      <c r="F16" s="156">
        <f t="shared" si="1"/>
        <v>-1</v>
      </c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>
      <c r="A17" s="144"/>
      <c r="B17" s="153">
        <v>3.0</v>
      </c>
      <c r="C17" s="157" t="s">
        <v>41</v>
      </c>
      <c r="D17" s="199">
        <f>SUMIFS('MONTHLY DATA'!$P:$P,'MONTHLY DATA'!$A:$A,COMPARISONYEAR,'MONTHLY DATA'!$B:$B,$C17,'MONTHLY DATA'!$C:$C,"VD - Total Visitor Days 000's")/'COMPARATIVE HEADLINES'!$C$2</f>
        <v>4698.22483</v>
      </c>
      <c r="E17" s="200">
        <f>SUMIFS('MONTHLY DATA'!$P:$P,'MONTHLY DATA'!$A:$A,FOCUSYEAR,'MONTHLY DATA'!$B:$B,$C17,'MONTHLY DATA'!$C:$C,"VD - Total Visitor Days 000's")/'COMPARATIVE HEADLINES'!$C$2</f>
        <v>0</v>
      </c>
      <c r="F17" s="156">
        <f t="shared" si="1"/>
        <v>-1</v>
      </c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>
      <c r="A18" s="144"/>
      <c r="B18" s="153">
        <v>4.0</v>
      </c>
      <c r="C18" s="157" t="s">
        <v>42</v>
      </c>
      <c r="D18" s="199">
        <f>SUMIFS('MONTHLY DATA'!$P:$P,'MONTHLY DATA'!$A:$A,COMPARISONYEAR,'MONTHLY DATA'!$B:$B,$C18,'MONTHLY DATA'!$C:$C,"VD - Total Visitor Days 000's")/'COMPARATIVE HEADLINES'!$C$2</f>
        <v>12825.24726</v>
      </c>
      <c r="E18" s="200">
        <f>SUMIFS('MONTHLY DATA'!$P:$P,'MONTHLY DATA'!$A:$A,FOCUSYEAR,'MONTHLY DATA'!$B:$B,$C18,'MONTHLY DATA'!$C:$C,"VD - Total Visitor Days 000's")/'COMPARATIVE HEADLINES'!$C$2</f>
        <v>0</v>
      </c>
      <c r="F18" s="156">
        <f t="shared" si="1"/>
        <v>-1</v>
      </c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>
      <c r="A19" s="144"/>
      <c r="B19" s="153">
        <v>5.0</v>
      </c>
      <c r="C19" s="157" t="s">
        <v>43</v>
      </c>
      <c r="D19" s="199">
        <f>SUMIFS('MONTHLY DATA'!$P:$P,'MONTHLY DATA'!$A:$A,COMPARISONYEAR,'MONTHLY DATA'!$B:$B,$C19,'MONTHLY DATA'!$C:$C,"VD - Total Visitor Days 000's")/'COMPARATIVE HEADLINES'!$C$2</f>
        <v>3327.625507</v>
      </c>
      <c r="E19" s="200">
        <f>SUMIFS('MONTHLY DATA'!$P:$P,'MONTHLY DATA'!$A:$A,FOCUSYEAR,'MONTHLY DATA'!$B:$B,$C19,'MONTHLY DATA'!$C:$C,"VD - Total Visitor Days 000's")/'COMPARATIVE HEADLINES'!$C$2</f>
        <v>0</v>
      </c>
      <c r="F19" s="156">
        <f t="shared" si="1"/>
        <v>-1</v>
      </c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>
      <c r="A20" s="144"/>
      <c r="B20" s="153">
        <v>6.0</v>
      </c>
      <c r="C20" s="157" t="s">
        <v>44</v>
      </c>
      <c r="D20" s="199">
        <f>SUMIFS('MONTHLY DATA'!$P:$P,'MONTHLY DATA'!$A:$A,COMPARISONYEAR,'MONTHLY DATA'!$B:$B,$C20,'MONTHLY DATA'!$C:$C,"VD - Total Visitor Days 000's")/'COMPARATIVE HEADLINES'!$C$2</f>
        <v>4225.059162</v>
      </c>
      <c r="E20" s="200">
        <f>SUMIFS('MONTHLY DATA'!$P:$P,'MONTHLY DATA'!$A:$A,FOCUSYEAR,'MONTHLY DATA'!$B:$B,$C20,'MONTHLY DATA'!$C:$C,"VD - Total Visitor Days 000's")/'COMPARATIVE HEADLINES'!$C$2</f>
        <v>0</v>
      </c>
      <c r="F20" s="156">
        <f t="shared" si="1"/>
        <v>-1</v>
      </c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ht="15.75" customHeight="1">
      <c r="A21" s="144"/>
      <c r="B21" s="153">
        <v>7.0</v>
      </c>
      <c r="C21" s="157" t="s">
        <v>45</v>
      </c>
      <c r="D21" s="199">
        <f>SUMIFS('MONTHLY DATA'!$P:$P,'MONTHLY DATA'!$A:$A,COMPARISONYEAR,'MONTHLY DATA'!$B:$B,$C21,'MONTHLY DATA'!$C:$C,"VD - Total Visitor Days 000's")/'COMPARATIVE HEADLINES'!$C$2</f>
        <v>4050.987601</v>
      </c>
      <c r="E21" s="200">
        <f>SUMIFS('MONTHLY DATA'!$P:$P,'MONTHLY DATA'!$A:$A,FOCUSYEAR,'MONTHLY DATA'!$B:$B,$C21,'MONTHLY DATA'!$C:$C,"VD - Total Visitor Days 000's")/'COMPARATIVE HEADLINES'!$C$2</f>
        <v>0</v>
      </c>
      <c r="F21" s="156">
        <f t="shared" si="1"/>
        <v>-1</v>
      </c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 ht="15.75" customHeight="1">
      <c r="A22" s="144"/>
      <c r="B22" s="153">
        <v>8.0</v>
      </c>
      <c r="C22" s="157" t="s">
        <v>46</v>
      </c>
      <c r="D22" s="199">
        <f>SUMIFS('MONTHLY DATA'!$P:$P,'MONTHLY DATA'!$A:$A,COMPARISONYEAR,'MONTHLY DATA'!$B:$B,$C22,'MONTHLY DATA'!$C:$C,"VD - Total Visitor Days 000's")/'COMPARATIVE HEADLINES'!$C$2</f>
        <v>3088.913974</v>
      </c>
      <c r="E22" s="200">
        <f>SUMIFS('MONTHLY DATA'!$P:$P,'MONTHLY DATA'!$A:$A,FOCUSYEAR,'MONTHLY DATA'!$B:$B,$C22,'MONTHLY DATA'!$C:$C,"VD - Total Visitor Days 000's")/'COMPARATIVE HEADLINES'!$C$2</f>
        <v>0</v>
      </c>
      <c r="F22" s="156">
        <f t="shared" si="1"/>
        <v>-1</v>
      </c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 ht="15.75" customHeight="1">
      <c r="A23" s="144"/>
      <c r="B23" s="144"/>
      <c r="C23" s="144"/>
      <c r="D23" s="201"/>
      <c r="E23" s="201"/>
      <c r="F23" s="161"/>
      <c r="G23" s="201"/>
      <c r="H23" s="161"/>
      <c r="I23" s="161"/>
      <c r="J23" s="201"/>
      <c r="K23" s="161"/>
      <c r="L23" s="161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ht="21.0" customHeight="1">
      <c r="A24" s="144"/>
      <c r="B24" s="203" t="str">
        <f>B10&amp;" - % of "&amp;$C$13&amp;" Total"</f>
        <v>Visitor Days - 000s - % of Greater Lincolnshire Total</v>
      </c>
      <c r="C24" s="140"/>
      <c r="D24" s="140"/>
      <c r="E24" s="140"/>
      <c r="F24" s="141"/>
      <c r="G24" s="201"/>
      <c r="H24" s="161"/>
      <c r="I24" s="161"/>
      <c r="J24" s="201"/>
      <c r="K24" s="161"/>
      <c r="L24" s="161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</row>
    <row r="25" ht="15.75" customHeight="1">
      <c r="A25" s="144"/>
      <c r="B25" s="144"/>
      <c r="C25" s="144"/>
      <c r="D25" s="201"/>
      <c r="E25" s="201"/>
      <c r="F25" s="161"/>
      <c r="G25" s="201"/>
      <c r="H25" s="161"/>
      <c r="I25" s="161"/>
      <c r="J25" s="201"/>
      <c r="K25" s="161"/>
      <c r="L25" s="161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ht="15.75" hidden="1" customHeight="1">
      <c r="A26" s="144"/>
      <c r="B26" s="144"/>
      <c r="C26" s="144"/>
      <c r="D26" s="162"/>
      <c r="E26" s="162"/>
      <c r="F26" s="163"/>
      <c r="G26" s="162"/>
      <c r="H26" s="163"/>
      <c r="I26" s="163"/>
      <c r="J26" s="162"/>
      <c r="K26" s="163"/>
      <c r="L26" s="163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ht="15.75" hidden="1" customHeight="1">
      <c r="A27" s="144"/>
      <c r="B27" s="144"/>
      <c r="C27" s="204" t="str">
        <f t="array" ref="C27">INDEX(CONTROLS!$F$2:$F$10,MATCH(LEFT(INDEX(CONTROLS!$A:$A,MATCH(3,CONTROLS!$B:$B,0)),2)&amp;"*",CONTROLS!$E$2:$E$10,0))&amp;" - Share by Area"</f>
        <v>Visitor Days - 000's - Share by Area</v>
      </c>
      <c r="D27" s="140"/>
      <c r="E27" s="140"/>
      <c r="F27" s="140"/>
      <c r="G27" s="140"/>
      <c r="H27" s="140"/>
      <c r="I27" s="140"/>
      <c r="J27" s="140"/>
      <c r="K27" s="140"/>
      <c r="L27" s="141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</row>
    <row r="28" ht="15.75" hidden="1" customHeight="1">
      <c r="A28" s="144"/>
      <c r="B28" s="144"/>
      <c r="C28" s="144"/>
      <c r="D28" s="144"/>
      <c r="E28" s="144"/>
      <c r="F28" s="165"/>
      <c r="G28" s="144"/>
      <c r="H28" s="165"/>
      <c r="I28" s="165"/>
      <c r="J28" s="144"/>
      <c r="K28" s="165"/>
      <c r="L28" s="165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</row>
    <row r="29" ht="15.75" hidden="1" customHeight="1">
      <c r="A29" s="144"/>
      <c r="B29" s="144"/>
      <c r="C29" s="166" t="str">
        <f>'Economic Impact'!B$12</f>
        <v>AREA</v>
      </c>
      <c r="D29" s="167">
        <f>'Economic Impact'!D$12</f>
        <v>2018</v>
      </c>
      <c r="E29" s="168" t="str">
        <f>'Economic Impact'!E$12</f>
        <v>#NAME?</v>
      </c>
      <c r="F29" s="169" t="str">
        <f>'Economic Impact'!F$12</f>
        <v>CHANGE</v>
      </c>
      <c r="G29" s="170" t="str">
        <f>'Economic Impact'!#REF!</f>
        <v>#ERROR!</v>
      </c>
      <c r="H29" s="171" t="str">
        <f>'Economic Impact'!#REF!</f>
        <v>#ERROR!</v>
      </c>
      <c r="I29" s="172" t="str">
        <f>'Economic Impact'!#REF!</f>
        <v>#ERROR!</v>
      </c>
      <c r="J29" s="170" t="str">
        <f>'Economic Impact'!#REF!</f>
        <v>#ERROR!</v>
      </c>
      <c r="K29" s="171" t="str">
        <f>'Economic Impact'!#REF!</f>
        <v>#ERROR!</v>
      </c>
      <c r="L29" s="171" t="str">
        <f>'Economic Impact'!#REF!</f>
        <v>#ERROR!</v>
      </c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ht="15.75" customHeight="1">
      <c r="A30" s="144"/>
      <c r="B30" s="150"/>
      <c r="C30" s="150" t="str">
        <f t="array" ref="C30:C39">AREAS</f>
        <v>Greater Lincolnshire</v>
      </c>
      <c r="D30" s="173">
        <f t="shared" ref="D30:E30" si="2">IF(D13&lt;&gt;0,D13/D$13,"")</f>
        <v>1</v>
      </c>
      <c r="E30" s="173" t="str">
        <f t="shared" si="2"/>
        <v/>
      </c>
      <c r="F30" s="174">
        <f t="shared" ref="F30:F39" si="4">IFERROR(E30/$D30-1,"")</f>
        <v>-1</v>
      </c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</row>
    <row r="31" ht="15.75" customHeight="1">
      <c r="A31" s="144"/>
      <c r="B31" s="153"/>
      <c r="C31" s="154" t="s">
        <v>38</v>
      </c>
      <c r="D31" s="175">
        <f t="shared" ref="D31:E31" si="3">IF(D14&lt;&gt;0,D14/D$13,"")</f>
        <v>0.6527492736</v>
      </c>
      <c r="E31" s="175" t="str">
        <f t="shared" si="3"/>
        <v/>
      </c>
      <c r="F31" s="176">
        <f t="shared" si="4"/>
        <v>-1</v>
      </c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</row>
    <row r="32" ht="15.75" customHeight="1">
      <c r="A32" s="144"/>
      <c r="B32" s="153">
        <v>1.0</v>
      </c>
      <c r="C32" s="157" t="s">
        <v>39</v>
      </c>
      <c r="D32" s="177">
        <f t="shared" ref="D32:E32" si="5">IF(D15&lt;&gt;0,D15/D$13,"")</f>
        <v>0.03895447081</v>
      </c>
      <c r="E32" s="178" t="str">
        <f t="shared" si="5"/>
        <v/>
      </c>
      <c r="F32" s="176">
        <f t="shared" si="4"/>
        <v>-1</v>
      </c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ht="15.75" customHeight="1">
      <c r="A33" s="144"/>
      <c r="B33" s="153">
        <v>2.0</v>
      </c>
      <c r="C33" s="157" t="s">
        <v>40</v>
      </c>
      <c r="D33" s="177">
        <f t="shared" ref="D33:E33" si="6">IF(D16&lt;&gt;0,D16/D$13,"")</f>
        <v>0.258825263</v>
      </c>
      <c r="E33" s="178" t="str">
        <f t="shared" si="6"/>
        <v/>
      </c>
      <c r="F33" s="176">
        <f t="shared" si="4"/>
        <v>-1</v>
      </c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</row>
    <row r="34" ht="15.75" customHeight="1">
      <c r="A34" s="144"/>
      <c r="B34" s="153">
        <v>3.0</v>
      </c>
      <c r="C34" s="157" t="s">
        <v>41</v>
      </c>
      <c r="D34" s="177">
        <f t="shared" ref="D34:E34" si="7">IF(D17&lt;&gt;0,D17/D$13,"")</f>
        <v>0.09568520032</v>
      </c>
      <c r="E34" s="178" t="str">
        <f t="shared" si="7"/>
        <v/>
      </c>
      <c r="F34" s="176">
        <f t="shared" si="4"/>
        <v>-1</v>
      </c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</row>
    <row r="35" ht="15.75" customHeight="1">
      <c r="A35" s="144"/>
      <c r="B35" s="153">
        <v>4.0</v>
      </c>
      <c r="C35" s="157" t="s">
        <v>42</v>
      </c>
      <c r="D35" s="177">
        <f t="shared" ref="D35:E35" si="8">IF(D18&lt;&gt;0,D18/D$13,"")</f>
        <v>0.2612021343</v>
      </c>
      <c r="E35" s="178" t="str">
        <f t="shared" si="8"/>
        <v/>
      </c>
      <c r="F35" s="176">
        <f t="shared" si="4"/>
        <v>-1</v>
      </c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</row>
    <row r="36" ht="15.75" customHeight="1">
      <c r="A36" s="144"/>
      <c r="B36" s="153">
        <v>5.0</v>
      </c>
      <c r="C36" s="157" t="s">
        <v>43</v>
      </c>
      <c r="D36" s="177">
        <f t="shared" ref="D36:E36" si="9">IF(D19&lt;&gt;0,D19/D$13,"")</f>
        <v>0.06777123802</v>
      </c>
      <c r="E36" s="178" t="str">
        <f t="shared" si="9"/>
        <v/>
      </c>
      <c r="F36" s="176">
        <f t="shared" si="4"/>
        <v>-1</v>
      </c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</row>
    <row r="37" ht="15.75" customHeight="1">
      <c r="A37" s="144"/>
      <c r="B37" s="153">
        <v>6.0</v>
      </c>
      <c r="C37" s="157" t="s">
        <v>44</v>
      </c>
      <c r="D37" s="177">
        <f t="shared" ref="D37:E37" si="10">IF(D20&lt;&gt;0,D20/D$13,"")</f>
        <v>0.08604859216</v>
      </c>
      <c r="E37" s="178" t="str">
        <f t="shared" si="10"/>
        <v/>
      </c>
      <c r="F37" s="176">
        <f t="shared" si="4"/>
        <v>-1</v>
      </c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</row>
    <row r="38" ht="15.75" customHeight="1">
      <c r="A38" s="144"/>
      <c r="B38" s="153">
        <v>7.0</v>
      </c>
      <c r="C38" s="157" t="s">
        <v>45</v>
      </c>
      <c r="D38" s="177">
        <f t="shared" ref="D38:E38" si="11">IF(D21&lt;&gt;0,D21/D$13,"")</f>
        <v>0.082503408</v>
      </c>
      <c r="E38" s="178" t="str">
        <f t="shared" si="11"/>
        <v/>
      </c>
      <c r="F38" s="176">
        <f t="shared" si="4"/>
        <v>-1</v>
      </c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 ht="15.75" customHeight="1">
      <c r="A39" s="144"/>
      <c r="B39" s="153">
        <v>8.0</v>
      </c>
      <c r="C39" s="157" t="s">
        <v>46</v>
      </c>
      <c r="D39" s="177">
        <f t="shared" ref="D39:E39" si="12">IF(D22&lt;&gt;0,D22/D$13,"")</f>
        <v>0.06290958034</v>
      </c>
      <c r="E39" s="178" t="str">
        <f t="shared" si="12"/>
        <v/>
      </c>
      <c r="F39" s="176">
        <f t="shared" si="4"/>
        <v>-1</v>
      </c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</row>
    <row r="40" ht="15.75" customHeight="1">
      <c r="A40" s="144"/>
      <c r="B40" s="144"/>
      <c r="C40" s="144"/>
      <c r="D40" s="179"/>
      <c r="E40" s="179"/>
      <c r="F40" s="161"/>
      <c r="G40" s="179"/>
      <c r="H40" s="161"/>
      <c r="I40" s="161"/>
      <c r="J40" s="179"/>
      <c r="K40" s="161"/>
      <c r="L40" s="161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ht="15.75" customHeight="1">
      <c r="A41" s="144"/>
      <c r="B41" s="144"/>
      <c r="C41" s="180"/>
      <c r="D41" s="181" t="s">
        <v>47</v>
      </c>
      <c r="E41" s="179"/>
      <c r="F41" s="182">
        <v>0.03</v>
      </c>
      <c r="G41" s="144"/>
      <c r="H41" s="161"/>
      <c r="I41" s="161"/>
      <c r="J41" s="179"/>
      <c r="K41" s="161"/>
      <c r="L41" s="161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</row>
    <row r="42" ht="15.75" customHeight="1">
      <c r="A42" s="144"/>
      <c r="B42" s="144"/>
      <c r="D42" s="181" t="s">
        <v>48</v>
      </c>
      <c r="E42" s="144"/>
      <c r="F42" s="183">
        <v>-0.03</v>
      </c>
      <c r="G42" s="144"/>
      <c r="H42" s="165"/>
      <c r="I42" s="165"/>
      <c r="J42" s="144"/>
      <c r="K42" s="165"/>
      <c r="L42" s="165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</row>
    <row r="43" ht="15.75" customHeight="1">
      <c r="A43" s="144"/>
      <c r="B43" s="144"/>
      <c r="C43" s="144"/>
      <c r="D43" s="184"/>
      <c r="E43" s="144"/>
      <c r="F43" s="165"/>
      <c r="G43" s="144"/>
      <c r="H43" s="165"/>
      <c r="I43" s="165"/>
      <c r="J43" s="144"/>
      <c r="K43" s="165"/>
      <c r="L43" s="165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</row>
    <row r="44" ht="15.75" customHeight="1">
      <c r="A44" s="144"/>
      <c r="B44" s="144"/>
      <c r="C44" s="185"/>
      <c r="D44" s="185"/>
      <c r="E44" s="185"/>
      <c r="F44" s="185"/>
      <c r="G44" s="186"/>
      <c r="H44" s="186"/>
      <c r="I44" s="186"/>
      <c r="J44" s="187"/>
      <c r="K44" s="186"/>
      <c r="L44" s="188" t="s">
        <v>49</v>
      </c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</row>
    <row r="45" ht="15.75" customHeight="1">
      <c r="A45" s="144"/>
      <c r="B45" s="189" t="s">
        <v>50</v>
      </c>
      <c r="C45" s="190"/>
      <c r="D45" s="190"/>
      <c r="E45" s="190"/>
      <c r="F45" s="190"/>
      <c r="G45" s="144"/>
      <c r="H45" s="165"/>
      <c r="I45" s="165"/>
      <c r="J45" s="144"/>
      <c r="K45" s="165"/>
      <c r="L45" s="165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</row>
    <row r="46" ht="15.75" customHeight="1">
      <c r="A46" s="144"/>
      <c r="B46" s="191" t="s">
        <v>51</v>
      </c>
      <c r="G46" s="144"/>
      <c r="H46" s="165"/>
      <c r="I46" s="165"/>
      <c r="J46" s="144"/>
      <c r="K46" s="165"/>
      <c r="L46" s="165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 ht="15.75" customHeight="1">
      <c r="A47" s="144"/>
      <c r="G47" s="144"/>
      <c r="H47" s="165"/>
      <c r="I47" s="165"/>
      <c r="J47" s="144"/>
      <c r="K47" s="165"/>
      <c r="L47" s="165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 ht="15.75" customHeight="1">
      <c r="A48" s="144"/>
      <c r="B48" s="191" t="s">
        <v>52</v>
      </c>
      <c r="G48" s="144"/>
      <c r="H48" s="165"/>
      <c r="I48" s="165"/>
      <c r="J48" s="144"/>
      <c r="K48" s="165"/>
      <c r="L48" s="165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</row>
    <row r="49" ht="15.75" customHeight="1">
      <c r="A49" s="144"/>
      <c r="G49" s="144"/>
      <c r="H49" s="165"/>
      <c r="I49" s="165"/>
      <c r="J49" s="144"/>
      <c r="K49" s="165"/>
      <c r="L49" s="165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 ht="15.75" customHeight="1">
      <c r="A50" s="144"/>
      <c r="B50" s="185"/>
      <c r="C50" s="185"/>
      <c r="D50" s="185"/>
      <c r="E50" s="185"/>
      <c r="F50" s="185"/>
      <c r="G50" s="144"/>
      <c r="H50" s="165"/>
      <c r="I50" s="165"/>
      <c r="J50" s="144"/>
      <c r="K50" s="165"/>
      <c r="L50" s="165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 ht="15.75" customHeight="1">
      <c r="A51" s="144"/>
      <c r="B51" s="185"/>
      <c r="C51" s="185"/>
      <c r="D51" s="185"/>
      <c r="E51" s="185"/>
      <c r="F51" s="185"/>
      <c r="G51" s="144"/>
      <c r="H51" s="165"/>
      <c r="I51" s="165"/>
      <c r="J51" s="144"/>
      <c r="K51" s="165"/>
      <c r="L51" s="165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</row>
    <row r="52" ht="15.75" customHeight="1">
      <c r="A52" s="144"/>
      <c r="B52" s="144"/>
      <c r="C52" s="144"/>
      <c r="D52" s="144"/>
      <c r="E52" s="144"/>
      <c r="F52" s="165"/>
      <c r="G52" s="144"/>
      <c r="H52" s="165"/>
      <c r="I52" s="165"/>
      <c r="J52" s="144"/>
      <c r="K52" s="165"/>
      <c r="L52" s="165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</row>
    <row r="53" ht="15.75" customHeight="1">
      <c r="A53" s="144"/>
      <c r="B53" s="144"/>
      <c r="C53" s="144"/>
      <c r="D53" s="144"/>
      <c r="E53" s="144"/>
      <c r="F53" s="165"/>
      <c r="G53" s="144"/>
      <c r="H53" s="165"/>
      <c r="I53" s="165"/>
      <c r="J53" s="144"/>
      <c r="K53" s="165"/>
      <c r="L53" s="165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</row>
    <row r="54" ht="15.75" customHeight="1">
      <c r="A54" s="144"/>
      <c r="B54" s="144"/>
      <c r="C54" s="144"/>
      <c r="D54" s="144"/>
      <c r="E54" s="144"/>
      <c r="F54" s="165"/>
      <c r="G54" s="144"/>
      <c r="H54" s="165"/>
      <c r="I54" s="165"/>
      <c r="J54" s="144"/>
      <c r="K54" s="165"/>
      <c r="L54" s="165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</row>
    <row r="55" ht="15.75" customHeight="1">
      <c r="A55" s="144"/>
      <c r="B55" s="144"/>
      <c r="C55" s="144"/>
      <c r="D55" s="144"/>
      <c r="E55" s="144"/>
      <c r="F55" s="165"/>
      <c r="G55" s="144"/>
      <c r="H55" s="165"/>
      <c r="I55" s="165"/>
      <c r="J55" s="144"/>
      <c r="K55" s="165"/>
      <c r="L55" s="165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</row>
    <row r="56" ht="15.75" customHeight="1">
      <c r="A56" s="144"/>
      <c r="B56" s="144"/>
      <c r="C56" s="144"/>
      <c r="D56" s="144"/>
      <c r="E56" s="144"/>
      <c r="F56" s="165"/>
      <c r="G56" s="144"/>
      <c r="H56" s="165"/>
      <c r="I56" s="165"/>
      <c r="J56" s="144"/>
      <c r="K56" s="165"/>
      <c r="L56" s="165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</row>
    <row r="57" ht="15.75" customHeight="1">
      <c r="A57" s="144"/>
      <c r="B57" s="144"/>
      <c r="C57" s="192" t="str">
        <f>"© Global Tourism Solutions (UK) Ltd "&amp;YEAR(NOW())</f>
        <v>© Global Tourism Solutions (UK) Ltd 2021</v>
      </c>
      <c r="D57" s="193" t="s">
        <v>53</v>
      </c>
      <c r="E57" s="186"/>
      <c r="F57" s="186"/>
      <c r="G57" s="144"/>
      <c r="H57" s="165"/>
      <c r="I57" s="165"/>
      <c r="J57" s="144"/>
      <c r="K57" s="165"/>
      <c r="L57" s="165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</row>
    <row r="58" ht="15.75" customHeight="1">
      <c r="A58" s="144"/>
      <c r="B58" s="144"/>
      <c r="C58" s="144"/>
      <c r="D58" s="144"/>
      <c r="E58" s="144"/>
      <c r="F58" s="165"/>
      <c r="G58" s="144"/>
      <c r="H58" s="165"/>
      <c r="I58" s="165"/>
      <c r="J58" s="144"/>
      <c r="K58" s="165"/>
      <c r="L58" s="165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 ht="15.75" customHeight="1">
      <c r="A59" s="144"/>
      <c r="B59" s="144"/>
      <c r="C59" s="144"/>
      <c r="D59" s="144"/>
      <c r="E59" s="144"/>
      <c r="F59" s="165"/>
      <c r="G59" s="144"/>
      <c r="H59" s="165"/>
      <c r="I59" s="165"/>
      <c r="J59" s="144"/>
      <c r="K59" s="165"/>
      <c r="L59" s="165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 ht="15.75" customHeight="1">
      <c r="A60" s="144"/>
      <c r="B60" s="144"/>
      <c r="C60" s="144"/>
      <c r="D60" s="144"/>
      <c r="E60" s="144"/>
      <c r="F60" s="165"/>
      <c r="G60" s="144"/>
      <c r="H60" s="165"/>
      <c r="I60" s="165"/>
      <c r="J60" s="144"/>
      <c r="K60" s="165"/>
      <c r="L60" s="165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</row>
    <row r="61" ht="15.75" customHeight="1">
      <c r="A61" s="144"/>
      <c r="B61" s="144"/>
      <c r="C61" s="144"/>
      <c r="D61" s="144"/>
      <c r="E61" s="144"/>
      <c r="F61" s="165"/>
      <c r="G61" s="144"/>
      <c r="H61" s="165"/>
      <c r="I61" s="165"/>
      <c r="J61" s="144"/>
      <c r="K61" s="165"/>
      <c r="L61" s="165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 ht="15.75" customHeight="1">
      <c r="A62" s="144"/>
      <c r="B62" s="144"/>
      <c r="C62" s="144"/>
      <c r="D62" s="144"/>
      <c r="E62" s="144"/>
      <c r="F62" s="165"/>
      <c r="G62" s="144"/>
      <c r="H62" s="165"/>
      <c r="I62" s="165"/>
      <c r="J62" s="144"/>
      <c r="K62" s="165"/>
      <c r="L62" s="165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</row>
    <row r="63" ht="15.75" customHeight="1">
      <c r="A63" s="144"/>
      <c r="B63" s="144"/>
      <c r="C63" s="144"/>
      <c r="D63" s="144"/>
      <c r="E63" s="144"/>
      <c r="F63" s="165"/>
      <c r="G63" s="144"/>
      <c r="H63" s="165"/>
      <c r="I63" s="165"/>
      <c r="J63" s="144"/>
      <c r="K63" s="165"/>
      <c r="L63" s="165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</row>
    <row r="64" ht="15.75" customHeight="1">
      <c r="A64" s="144"/>
      <c r="B64" s="144"/>
      <c r="C64" s="144"/>
      <c r="D64" s="144"/>
      <c r="E64" s="144"/>
      <c r="F64" s="165"/>
      <c r="G64" s="144"/>
      <c r="H64" s="165"/>
      <c r="I64" s="165"/>
      <c r="J64" s="144"/>
      <c r="K64" s="165"/>
      <c r="L64" s="165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ht="15.75" customHeight="1">
      <c r="A65" s="144"/>
      <c r="B65" s="144"/>
      <c r="C65" s="144"/>
      <c r="D65" s="144"/>
      <c r="E65" s="144"/>
      <c r="F65" s="165"/>
      <c r="G65" s="144"/>
      <c r="H65" s="165"/>
      <c r="I65" s="165"/>
      <c r="J65" s="144"/>
      <c r="K65" s="165"/>
      <c r="L65" s="165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</row>
    <row r="66" ht="15.75" customHeight="1">
      <c r="A66" s="144"/>
      <c r="B66" s="144"/>
      <c r="C66" s="144"/>
      <c r="D66" s="144"/>
      <c r="E66" s="144"/>
      <c r="F66" s="165"/>
      <c r="G66" s="144"/>
      <c r="H66" s="165"/>
      <c r="I66" s="165"/>
      <c r="J66" s="144"/>
      <c r="K66" s="165"/>
      <c r="L66" s="165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</row>
    <row r="67" ht="15.75" customHeight="1">
      <c r="A67" s="144"/>
      <c r="B67" s="144"/>
      <c r="C67" s="144"/>
      <c r="D67" s="144"/>
      <c r="E67" s="144"/>
      <c r="F67" s="165"/>
      <c r="G67" s="144"/>
      <c r="H67" s="165"/>
      <c r="I67" s="165"/>
      <c r="J67" s="144"/>
      <c r="K67" s="165"/>
      <c r="L67" s="165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</row>
    <row r="68" ht="15.75" customHeight="1">
      <c r="A68" s="144"/>
      <c r="B68" s="144"/>
      <c r="C68" s="144"/>
      <c r="D68" s="144"/>
      <c r="E68" s="144"/>
      <c r="F68" s="165"/>
      <c r="G68" s="144"/>
      <c r="H68" s="165"/>
      <c r="I68" s="165"/>
      <c r="J68" s="144"/>
      <c r="K68" s="165"/>
      <c r="L68" s="165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</row>
    <row r="69" ht="15.75" customHeight="1">
      <c r="A69" s="144"/>
      <c r="B69" s="144"/>
      <c r="C69" s="144"/>
      <c r="D69" s="144"/>
      <c r="E69" s="144"/>
      <c r="F69" s="165"/>
      <c r="G69" s="144"/>
      <c r="H69" s="165"/>
      <c r="I69" s="165"/>
      <c r="J69" s="144"/>
      <c r="K69" s="165"/>
      <c r="L69" s="165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</row>
    <row r="70" ht="15.75" customHeight="1">
      <c r="A70" s="135"/>
      <c r="B70" s="135"/>
      <c r="C70" s="135"/>
      <c r="D70" s="135"/>
      <c r="E70" s="135"/>
      <c r="F70" s="194"/>
      <c r="G70" s="193"/>
      <c r="H70" s="194"/>
      <c r="I70" s="194"/>
      <c r="J70" s="193"/>
      <c r="K70" s="194"/>
      <c r="L70" s="194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ht="15.75" hidden="1" customHeight="1">
      <c r="A71" s="135"/>
      <c r="B71" s="135"/>
      <c r="C71" s="135"/>
      <c r="D71" s="135"/>
      <c r="E71" s="135"/>
      <c r="F71" s="165"/>
      <c r="G71" s="135"/>
      <c r="H71" s="165"/>
      <c r="I71" s="165"/>
      <c r="J71" s="135"/>
      <c r="K71" s="165"/>
      <c r="L71" s="16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ht="15.75" customHeight="1">
      <c r="A72" s="135"/>
      <c r="B72" s="135"/>
      <c r="C72" s="135"/>
      <c r="D72" s="135"/>
      <c r="E72" s="135"/>
      <c r="F72" s="165"/>
      <c r="G72" s="135"/>
      <c r="H72" s="165"/>
      <c r="I72" s="165"/>
      <c r="J72" s="135"/>
      <c r="K72" s="165"/>
      <c r="L72" s="16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ht="15.75" customHeight="1">
      <c r="A73" s="135"/>
      <c r="B73" s="135"/>
      <c r="C73" s="135" t="str">
        <f>CONTROLS!$C2</f>
        <v>Greater Lincolnshire</v>
      </c>
      <c r="D73" s="135" t="str">
        <f t="shared" ref="D73:D82" si="13">C73&amp;CHAR(10)&amp;TEXT(E13,"###,###,###,##0.00")&amp;"m"&amp;CHAR(10)&amp;"("&amp;TEXT(F13,"+#0.0%;-#0.0%")&amp;")"</f>
        <v>Greater Lincolnshire
0.00m
(-100.0%)</v>
      </c>
      <c r="E73" s="135"/>
      <c r="F73" s="165"/>
      <c r="G73" s="135"/>
      <c r="H73" s="165"/>
      <c r="I73" s="165"/>
      <c r="J73" s="135"/>
      <c r="K73" s="165"/>
      <c r="L73" s="16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ht="15.75" customHeight="1">
      <c r="A74" s="135"/>
      <c r="B74" s="135"/>
      <c r="C74" s="135" t="str">
        <f>CONTROLS!$C3</f>
        <v>Lincolnshire</v>
      </c>
      <c r="D74" s="135" t="str">
        <f t="shared" si="13"/>
        <v>Lincolnshire
0.00m
(-100.0%)</v>
      </c>
      <c r="E74" s="135"/>
      <c r="F74" s="165"/>
      <c r="G74" s="135"/>
      <c r="H74" s="165"/>
      <c r="I74" s="165"/>
      <c r="J74" s="135"/>
      <c r="K74" s="165"/>
      <c r="L74" s="16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ht="15.75" customHeight="1">
      <c r="A75" s="135"/>
      <c r="B75" s="135"/>
      <c r="C75" s="135" t="str">
        <f>CONTROLS!$C4</f>
        <v>Boston</v>
      </c>
      <c r="D75" s="135" t="str">
        <f t="shared" si="13"/>
        <v>Boston
0.00m
(-100.0%)</v>
      </c>
      <c r="E75" s="135"/>
      <c r="F75" s="165"/>
      <c r="G75" s="135"/>
      <c r="H75" s="165"/>
      <c r="I75" s="165"/>
      <c r="J75" s="135"/>
      <c r="K75" s="165"/>
      <c r="L75" s="16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ht="15.75" customHeight="1">
      <c r="A76" s="135"/>
      <c r="B76" s="135"/>
      <c r="C76" s="135" t="str">
        <f>CONTROLS!$C5</f>
        <v>East Lindsey</v>
      </c>
      <c r="D76" s="135" t="str">
        <f t="shared" si="13"/>
        <v>East Lindsey
0.00m
(-100.0%)</v>
      </c>
      <c r="E76" s="135"/>
      <c r="F76" s="165"/>
      <c r="G76" s="135"/>
      <c r="H76" s="165"/>
      <c r="I76" s="165"/>
      <c r="J76" s="135"/>
      <c r="K76" s="165"/>
      <c r="L76" s="16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ht="15.75" customHeight="1">
      <c r="A77" s="135"/>
      <c r="B77" s="135"/>
      <c r="C77" s="135" t="str">
        <f>CONTROLS!$C6</f>
        <v>Lincoln</v>
      </c>
      <c r="D77" s="135" t="str">
        <f t="shared" si="13"/>
        <v>Lincoln
0.00m
(-100.0%)</v>
      </c>
      <c r="E77" s="135"/>
      <c r="F77" s="165"/>
      <c r="G77" s="135"/>
      <c r="H77" s="165"/>
      <c r="I77" s="165"/>
      <c r="J77" s="135"/>
      <c r="K77" s="165"/>
      <c r="L77" s="16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ht="15.75" customHeight="1">
      <c r="A78" s="135"/>
      <c r="B78" s="135"/>
      <c r="C78" s="135" t="str">
        <f>CONTROLS!$C7</f>
        <v>North East Lincolnshire</v>
      </c>
      <c r="D78" s="135" t="str">
        <f t="shared" si="13"/>
        <v>North East Lincolnshire
0.00m
(-100.0%)</v>
      </c>
      <c r="E78" s="135"/>
      <c r="F78" s="165"/>
      <c r="G78" s="135"/>
      <c r="H78" s="165"/>
      <c r="I78" s="165"/>
      <c r="J78" s="135"/>
      <c r="K78" s="165"/>
      <c r="L78" s="16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ht="15.75" customHeight="1">
      <c r="A79" s="135"/>
      <c r="B79" s="135"/>
      <c r="C79" s="135" t="str">
        <f>CONTROLS!$C8</f>
        <v>North Kesteven</v>
      </c>
      <c r="D79" s="135" t="str">
        <f t="shared" si="13"/>
        <v>North Kesteven
0.00m
(-100.0%)</v>
      </c>
      <c r="E79" s="135"/>
      <c r="F79" s="165"/>
      <c r="G79" s="135"/>
      <c r="H79" s="165"/>
      <c r="I79" s="165"/>
      <c r="J79" s="135"/>
      <c r="K79" s="165"/>
      <c r="L79" s="16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ht="15.75" customHeight="1">
      <c r="A80" s="135"/>
      <c r="B80" s="135"/>
      <c r="C80" s="135" t="str">
        <f>CONTROLS!$C9</f>
        <v>North Lincolnshire</v>
      </c>
      <c r="D80" s="135" t="str">
        <f t="shared" si="13"/>
        <v>North Lincolnshire
0.00m
(-100.0%)</v>
      </c>
      <c r="E80" s="135"/>
      <c r="F80" s="165"/>
      <c r="G80" s="135"/>
      <c r="H80" s="165"/>
      <c r="I80" s="165"/>
      <c r="J80" s="135"/>
      <c r="K80" s="165"/>
      <c r="L80" s="16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ht="15.75" customHeight="1">
      <c r="A81" s="135"/>
      <c r="B81" s="135"/>
      <c r="C81" s="135" t="str">
        <f>CONTROLS!$C10</f>
        <v>South Kesteven</v>
      </c>
      <c r="D81" s="135" t="str">
        <f t="shared" si="13"/>
        <v>South Kesteven
0.00m
(-100.0%)</v>
      </c>
      <c r="E81" s="135"/>
      <c r="F81" s="165"/>
      <c r="G81" s="135"/>
      <c r="H81" s="165"/>
      <c r="I81" s="165"/>
      <c r="J81" s="135"/>
      <c r="K81" s="165"/>
      <c r="L81" s="16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ht="15.75" customHeight="1">
      <c r="A82" s="135"/>
      <c r="B82" s="135"/>
      <c r="C82" s="135" t="str">
        <f>CONTROLS!$C11</f>
        <v>West Lindsey</v>
      </c>
      <c r="D82" s="135" t="str">
        <f t="shared" si="13"/>
        <v>West Lindsey
0.00m
(-100.0%)</v>
      </c>
      <c r="E82" s="135"/>
      <c r="F82" s="165"/>
      <c r="G82" s="135"/>
      <c r="H82" s="165"/>
      <c r="I82" s="165"/>
      <c r="J82" s="135"/>
      <c r="K82" s="165"/>
      <c r="L82" s="16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ht="15.75" customHeight="1">
      <c r="A83" s="135"/>
      <c r="B83" s="135"/>
      <c r="C83" s="135"/>
      <c r="D83" s="195" t="str">
        <f>"South Holland"&amp;CHAR(10)&amp;"Not Published"</f>
        <v>South Holland
Not Published</v>
      </c>
      <c r="E83" s="135"/>
      <c r="F83" s="165"/>
      <c r="G83" s="135"/>
      <c r="H83" s="165"/>
      <c r="I83" s="165"/>
      <c r="J83" s="135"/>
      <c r="K83" s="165"/>
      <c r="L83" s="16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ht="15.75" customHeight="1">
      <c r="A84" s="135"/>
      <c r="B84" s="135"/>
      <c r="C84" s="135"/>
      <c r="D84" s="135"/>
      <c r="E84" s="135"/>
      <c r="F84" s="165"/>
      <c r="G84" s="135"/>
      <c r="H84" s="165"/>
      <c r="I84" s="165"/>
      <c r="J84" s="135"/>
      <c r="K84" s="165"/>
      <c r="L84" s="16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ht="15.75" customHeight="1">
      <c r="A85" s="135"/>
      <c r="B85" s="135"/>
      <c r="C85" s="135"/>
      <c r="D85" s="135"/>
      <c r="E85" s="135"/>
      <c r="F85" s="165"/>
      <c r="G85" s="135"/>
      <c r="H85" s="165"/>
      <c r="I85" s="165"/>
      <c r="J85" s="135"/>
      <c r="K85" s="165"/>
      <c r="L85" s="16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ht="15.75" customHeight="1">
      <c r="A86" s="135"/>
      <c r="B86" s="135"/>
      <c r="C86" s="135"/>
      <c r="D86" s="135"/>
      <c r="E86" s="135"/>
      <c r="F86" s="165"/>
      <c r="G86" s="135"/>
      <c r="H86" s="165"/>
      <c r="I86" s="165"/>
      <c r="J86" s="135"/>
      <c r="K86" s="165"/>
      <c r="L86" s="16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ht="15.75" customHeight="1">
      <c r="A87" s="135"/>
      <c r="B87" s="135"/>
      <c r="C87" s="135"/>
      <c r="D87" s="135"/>
      <c r="E87" s="135"/>
      <c r="F87" s="165"/>
      <c r="G87" s="135"/>
      <c r="H87" s="165"/>
      <c r="I87" s="165"/>
      <c r="J87" s="135"/>
      <c r="K87" s="165"/>
      <c r="L87" s="16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ht="15.75" customHeight="1">
      <c r="A88" s="135"/>
      <c r="B88" s="135"/>
      <c r="C88" s="135"/>
      <c r="D88" s="135"/>
      <c r="E88" s="135"/>
      <c r="F88" s="165"/>
      <c r="G88" s="135"/>
      <c r="H88" s="165"/>
      <c r="I88" s="165"/>
      <c r="J88" s="135"/>
      <c r="K88" s="165"/>
      <c r="L88" s="16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ht="15.75" customHeight="1">
      <c r="A89" s="135"/>
      <c r="B89" s="135"/>
      <c r="C89" s="135"/>
      <c r="D89" s="135"/>
      <c r="E89" s="135"/>
      <c r="F89" s="165"/>
      <c r="G89" s="135"/>
      <c r="H89" s="165"/>
      <c r="I89" s="165"/>
      <c r="J89" s="135"/>
      <c r="K89" s="165"/>
      <c r="L89" s="16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ht="15.75" customHeight="1">
      <c r="A90" s="135"/>
      <c r="B90" s="135"/>
      <c r="C90" s="135"/>
      <c r="D90" s="135"/>
      <c r="E90" s="135"/>
      <c r="F90" s="165"/>
      <c r="G90" s="135"/>
      <c r="H90" s="165"/>
      <c r="I90" s="165"/>
      <c r="J90" s="135"/>
      <c r="K90" s="165"/>
      <c r="L90" s="16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ht="15.75" customHeight="1">
      <c r="A91" s="135"/>
      <c r="B91" s="135"/>
      <c r="C91" s="135"/>
      <c r="D91" s="135"/>
      <c r="E91" s="135"/>
      <c r="F91" s="165"/>
      <c r="G91" s="135"/>
      <c r="H91" s="165"/>
      <c r="I91" s="165"/>
      <c r="J91" s="135"/>
      <c r="K91" s="165"/>
      <c r="L91" s="16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ht="15.75" customHeight="1">
      <c r="A92" s="135"/>
      <c r="B92" s="135"/>
      <c r="C92" s="135"/>
      <c r="D92" s="135"/>
      <c r="E92" s="135"/>
      <c r="F92" s="165"/>
      <c r="G92" s="135"/>
      <c r="H92" s="165"/>
      <c r="I92" s="165"/>
      <c r="J92" s="135"/>
      <c r="K92" s="165"/>
      <c r="L92" s="16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ht="15.75" customHeight="1">
      <c r="A93" s="135"/>
      <c r="B93" s="135"/>
      <c r="C93" s="135"/>
      <c r="D93" s="135"/>
      <c r="E93" s="135"/>
      <c r="F93" s="165"/>
      <c r="G93" s="135"/>
      <c r="H93" s="165"/>
      <c r="I93" s="165"/>
      <c r="J93" s="135"/>
      <c r="K93" s="165"/>
      <c r="L93" s="16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ht="15.75" customHeight="1">
      <c r="A94" s="135"/>
      <c r="B94" s="135"/>
      <c r="C94" s="135"/>
      <c r="D94" s="135"/>
      <c r="E94" s="135"/>
      <c r="F94" s="165"/>
      <c r="G94" s="135"/>
      <c r="H94" s="165"/>
      <c r="I94" s="165"/>
      <c r="J94" s="135"/>
      <c r="K94" s="165"/>
      <c r="L94" s="16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ht="15.75" customHeight="1">
      <c r="A95" s="135"/>
      <c r="B95" s="135"/>
      <c r="C95" s="135"/>
      <c r="D95" s="135"/>
      <c r="E95" s="135"/>
      <c r="F95" s="165"/>
      <c r="G95" s="135"/>
      <c r="H95" s="165"/>
      <c r="I95" s="165"/>
      <c r="J95" s="135"/>
      <c r="K95" s="165"/>
      <c r="L95" s="16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ht="15.75" customHeight="1">
      <c r="A96" s="135"/>
      <c r="B96" s="135"/>
      <c r="C96" s="135"/>
      <c r="D96" s="135"/>
      <c r="E96" s="135"/>
      <c r="F96" s="165"/>
      <c r="G96" s="135"/>
      <c r="H96" s="165"/>
      <c r="I96" s="165"/>
      <c r="J96" s="135"/>
      <c r="K96" s="165"/>
      <c r="L96" s="16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ht="15.75" customHeight="1">
      <c r="A97" s="135"/>
      <c r="B97" s="135"/>
      <c r="C97" s="135"/>
      <c r="D97" s="135"/>
      <c r="E97" s="135"/>
      <c r="F97" s="165"/>
      <c r="G97" s="135"/>
      <c r="H97" s="165"/>
      <c r="I97" s="165"/>
      <c r="J97" s="135"/>
      <c r="K97" s="165"/>
      <c r="L97" s="16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ht="15.75" customHeight="1">
      <c r="A98" s="135"/>
      <c r="B98" s="135"/>
      <c r="C98" s="135"/>
      <c r="D98" s="135"/>
      <c r="E98" s="135"/>
      <c r="F98" s="165"/>
      <c r="G98" s="135"/>
      <c r="H98" s="165"/>
      <c r="I98" s="165"/>
      <c r="J98" s="135"/>
      <c r="K98" s="165"/>
      <c r="L98" s="16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ht="15.75" customHeight="1">
      <c r="A99" s="135"/>
      <c r="B99" s="135"/>
      <c r="C99" s="135"/>
      <c r="D99" s="135"/>
      <c r="E99" s="135"/>
      <c r="F99" s="165"/>
      <c r="G99" s="135"/>
      <c r="H99" s="165"/>
      <c r="I99" s="165"/>
      <c r="J99" s="135"/>
      <c r="K99" s="165"/>
      <c r="L99" s="16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ht="15.75" customHeight="1">
      <c r="A100" s="135"/>
      <c r="B100" s="135"/>
      <c r="C100" s="135"/>
      <c r="D100" s="135"/>
      <c r="E100" s="135"/>
      <c r="F100" s="165"/>
      <c r="G100" s="135"/>
      <c r="H100" s="165"/>
      <c r="I100" s="165"/>
      <c r="J100" s="135"/>
      <c r="K100" s="165"/>
      <c r="L100" s="16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ht="15.75" customHeight="1">
      <c r="A101" s="135"/>
      <c r="B101" s="135"/>
      <c r="C101" s="135"/>
      <c r="D101" s="135"/>
      <c r="E101" s="135"/>
      <c r="F101" s="165"/>
      <c r="G101" s="135"/>
      <c r="H101" s="165"/>
      <c r="I101" s="165"/>
      <c r="J101" s="135"/>
      <c r="K101" s="165"/>
      <c r="L101" s="16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ht="15.75" customHeight="1">
      <c r="A102" s="135"/>
      <c r="B102" s="135"/>
      <c r="C102" s="135"/>
      <c r="D102" s="135"/>
      <c r="E102" s="135"/>
      <c r="F102" s="165"/>
      <c r="G102" s="135"/>
      <c r="H102" s="165"/>
      <c r="I102" s="165"/>
      <c r="J102" s="135"/>
      <c r="K102" s="165"/>
      <c r="L102" s="16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ht="15.75" customHeight="1">
      <c r="A103" s="135"/>
      <c r="B103" s="135"/>
      <c r="C103" s="135"/>
      <c r="D103" s="135"/>
      <c r="E103" s="135"/>
      <c r="F103" s="165"/>
      <c r="G103" s="135"/>
      <c r="H103" s="165"/>
      <c r="I103" s="165"/>
      <c r="J103" s="135"/>
      <c r="K103" s="165"/>
      <c r="L103" s="16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ht="15.75" customHeight="1">
      <c r="A104" s="135"/>
      <c r="B104" s="135"/>
      <c r="C104" s="135"/>
      <c r="D104" s="135"/>
      <c r="E104" s="135"/>
      <c r="F104" s="165"/>
      <c r="G104" s="135"/>
      <c r="H104" s="165"/>
      <c r="I104" s="165"/>
      <c r="J104" s="135"/>
      <c r="K104" s="165"/>
      <c r="L104" s="16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ht="15.75" customHeight="1">
      <c r="A105" s="135"/>
      <c r="B105" s="135"/>
      <c r="C105" s="135"/>
      <c r="D105" s="135"/>
      <c r="E105" s="135"/>
      <c r="F105" s="165"/>
      <c r="G105" s="135"/>
      <c r="H105" s="165"/>
      <c r="I105" s="165"/>
      <c r="J105" s="135"/>
      <c r="K105" s="165"/>
      <c r="L105" s="16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ht="15.75" customHeight="1">
      <c r="A106" s="135"/>
      <c r="B106" s="135"/>
      <c r="C106" s="135"/>
      <c r="D106" s="135"/>
      <c r="E106" s="135"/>
      <c r="F106" s="165"/>
      <c r="G106" s="135"/>
      <c r="H106" s="165"/>
      <c r="I106" s="165"/>
      <c r="J106" s="135"/>
      <c r="K106" s="165"/>
      <c r="L106" s="16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ht="15.75" customHeight="1">
      <c r="A107" s="135"/>
      <c r="B107" s="135"/>
      <c r="C107" s="135"/>
      <c r="D107" s="135"/>
      <c r="E107" s="135"/>
      <c r="F107" s="165"/>
      <c r="G107" s="135"/>
      <c r="H107" s="165"/>
      <c r="I107" s="165"/>
      <c r="J107" s="135"/>
      <c r="K107" s="165"/>
      <c r="L107" s="16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ht="15.75" customHeight="1">
      <c r="A108" s="135"/>
      <c r="B108" s="135"/>
      <c r="C108" s="135"/>
      <c r="D108" s="135"/>
      <c r="E108" s="135"/>
      <c r="F108" s="165"/>
      <c r="G108" s="135"/>
      <c r="H108" s="165"/>
      <c r="I108" s="165"/>
      <c r="J108" s="135"/>
      <c r="K108" s="165"/>
      <c r="L108" s="16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ht="15.75" customHeight="1">
      <c r="A109" s="135"/>
      <c r="B109" s="135"/>
      <c r="C109" s="135"/>
      <c r="D109" s="135"/>
      <c r="E109" s="135"/>
      <c r="F109" s="165"/>
      <c r="G109" s="135"/>
      <c r="H109" s="165"/>
      <c r="I109" s="165"/>
      <c r="J109" s="135"/>
      <c r="K109" s="165"/>
      <c r="L109" s="16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ht="15.75" customHeight="1">
      <c r="A110" s="135"/>
      <c r="B110" s="135"/>
      <c r="C110" s="135"/>
      <c r="D110" s="135"/>
      <c r="E110" s="135"/>
      <c r="F110" s="165"/>
      <c r="G110" s="135"/>
      <c r="H110" s="165"/>
      <c r="I110" s="165"/>
      <c r="J110" s="135"/>
      <c r="K110" s="165"/>
      <c r="L110" s="16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ht="15.75" customHeight="1">
      <c r="A111" s="135"/>
      <c r="B111" s="135"/>
      <c r="C111" s="135"/>
      <c r="D111" s="135"/>
      <c r="E111" s="135"/>
      <c r="F111" s="165"/>
      <c r="G111" s="135"/>
      <c r="H111" s="165"/>
      <c r="I111" s="165"/>
      <c r="J111" s="135"/>
      <c r="K111" s="165"/>
      <c r="L111" s="16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ht="15.75" customHeight="1">
      <c r="A112" s="135"/>
      <c r="B112" s="135"/>
      <c r="C112" s="135"/>
      <c r="D112" s="135"/>
      <c r="E112" s="135"/>
      <c r="F112" s="165"/>
      <c r="G112" s="135"/>
      <c r="H112" s="165"/>
      <c r="I112" s="165"/>
      <c r="J112" s="135"/>
      <c r="K112" s="165"/>
      <c r="L112" s="16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ht="15.75" customHeight="1">
      <c r="A113" s="135"/>
      <c r="B113" s="135"/>
      <c r="C113" s="135"/>
      <c r="D113" s="135"/>
      <c r="E113" s="135"/>
      <c r="F113" s="165"/>
      <c r="G113" s="135"/>
      <c r="H113" s="165"/>
      <c r="I113" s="165"/>
      <c r="J113" s="135"/>
      <c r="K113" s="165"/>
      <c r="L113" s="16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ht="15.75" customHeight="1">
      <c r="A114" s="135"/>
      <c r="B114" s="135"/>
      <c r="C114" s="135"/>
      <c r="D114" s="135"/>
      <c r="E114" s="135"/>
      <c r="F114" s="165"/>
      <c r="G114" s="135"/>
      <c r="H114" s="165"/>
      <c r="I114" s="165"/>
      <c r="J114" s="135"/>
      <c r="K114" s="165"/>
      <c r="L114" s="16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ht="15.75" customHeight="1">
      <c r="A115" s="135"/>
      <c r="B115" s="135"/>
      <c r="C115" s="135"/>
      <c r="D115" s="135"/>
      <c r="E115" s="135"/>
      <c r="F115" s="165"/>
      <c r="G115" s="135"/>
      <c r="H115" s="165"/>
      <c r="I115" s="165"/>
      <c r="J115" s="135"/>
      <c r="K115" s="165"/>
      <c r="L115" s="16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ht="15.75" customHeight="1">
      <c r="A116" s="135"/>
      <c r="B116" s="135"/>
      <c r="C116" s="135"/>
      <c r="D116" s="135"/>
      <c r="E116" s="135"/>
      <c r="F116" s="165"/>
      <c r="G116" s="135"/>
      <c r="H116" s="165"/>
      <c r="I116" s="165"/>
      <c r="J116" s="135"/>
      <c r="K116" s="165"/>
      <c r="L116" s="16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ht="15.75" customHeight="1">
      <c r="A117" s="135"/>
      <c r="B117" s="135"/>
      <c r="C117" s="135"/>
      <c r="D117" s="135"/>
      <c r="E117" s="135"/>
      <c r="F117" s="165"/>
      <c r="G117" s="135"/>
      <c r="H117" s="165"/>
      <c r="I117" s="165"/>
      <c r="J117" s="135"/>
      <c r="K117" s="165"/>
      <c r="L117" s="16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ht="15.75" customHeight="1">
      <c r="A118" s="135"/>
      <c r="B118" s="135"/>
      <c r="C118" s="135"/>
      <c r="D118" s="135"/>
      <c r="E118" s="135"/>
      <c r="F118" s="165"/>
      <c r="G118" s="135"/>
      <c r="H118" s="165"/>
      <c r="I118" s="165"/>
      <c r="J118" s="135"/>
      <c r="K118" s="165"/>
      <c r="L118" s="16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ht="15.75" customHeight="1">
      <c r="A119" s="135"/>
      <c r="B119" s="135"/>
      <c r="C119" s="135"/>
      <c r="D119" s="135"/>
      <c r="E119" s="135"/>
      <c r="F119" s="165"/>
      <c r="G119" s="135"/>
      <c r="H119" s="165"/>
      <c r="I119" s="165"/>
      <c r="J119" s="135"/>
      <c r="K119" s="165"/>
      <c r="L119" s="16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ht="15.75" customHeight="1">
      <c r="A120" s="135"/>
      <c r="B120" s="135"/>
      <c r="C120" s="135"/>
      <c r="D120" s="135"/>
      <c r="E120" s="135"/>
      <c r="F120" s="165"/>
      <c r="G120" s="135"/>
      <c r="H120" s="165"/>
      <c r="I120" s="165"/>
      <c r="J120" s="135"/>
      <c r="K120" s="165"/>
      <c r="L120" s="16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ht="15.75" customHeight="1">
      <c r="A121" s="135"/>
      <c r="B121" s="135"/>
      <c r="C121" s="135"/>
      <c r="D121" s="135"/>
      <c r="E121" s="135"/>
      <c r="F121" s="165"/>
      <c r="G121" s="135"/>
      <c r="H121" s="165"/>
      <c r="I121" s="165"/>
      <c r="J121" s="135"/>
      <c r="K121" s="165"/>
      <c r="L121" s="16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ht="15.75" customHeight="1">
      <c r="A122" s="135"/>
      <c r="B122" s="135"/>
      <c r="C122" s="135"/>
      <c r="D122" s="135"/>
      <c r="E122" s="135"/>
      <c r="F122" s="165"/>
      <c r="G122" s="135"/>
      <c r="H122" s="165"/>
      <c r="I122" s="165"/>
      <c r="J122" s="135"/>
      <c r="K122" s="165"/>
      <c r="L122" s="16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ht="15.75" customHeight="1">
      <c r="A123" s="135"/>
      <c r="B123" s="135"/>
      <c r="C123" s="135"/>
      <c r="D123" s="135"/>
      <c r="E123" s="135"/>
      <c r="F123" s="165"/>
      <c r="G123" s="135"/>
      <c r="H123" s="165"/>
      <c r="I123" s="165"/>
      <c r="J123" s="135"/>
      <c r="K123" s="165"/>
      <c r="L123" s="16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ht="15.75" customHeight="1">
      <c r="A124" s="135"/>
      <c r="B124" s="135"/>
      <c r="C124" s="135"/>
      <c r="D124" s="135"/>
      <c r="E124" s="135"/>
      <c r="F124" s="165"/>
      <c r="G124" s="135"/>
      <c r="H124" s="165"/>
      <c r="I124" s="165"/>
      <c r="J124" s="135"/>
      <c r="K124" s="165"/>
      <c r="L124" s="16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ht="15.75" customHeight="1">
      <c r="A125" s="135"/>
      <c r="B125" s="135"/>
      <c r="C125" s="135"/>
      <c r="D125" s="135"/>
      <c r="E125" s="135"/>
      <c r="F125" s="165"/>
      <c r="G125" s="135"/>
      <c r="H125" s="165"/>
      <c r="I125" s="165"/>
      <c r="J125" s="135"/>
      <c r="K125" s="165"/>
      <c r="L125" s="16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ht="15.75" customHeight="1">
      <c r="A126" s="135"/>
      <c r="B126" s="135"/>
      <c r="C126" s="135"/>
      <c r="D126" s="135"/>
      <c r="E126" s="135"/>
      <c r="F126" s="165"/>
      <c r="G126" s="135"/>
      <c r="H126" s="165"/>
      <c r="I126" s="165"/>
      <c r="J126" s="135"/>
      <c r="K126" s="165"/>
      <c r="L126" s="16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ht="15.75" customHeight="1">
      <c r="A127" s="135"/>
      <c r="B127" s="135"/>
      <c r="C127" s="135"/>
      <c r="D127" s="135"/>
      <c r="E127" s="135"/>
      <c r="F127" s="165"/>
      <c r="G127" s="135"/>
      <c r="H127" s="165"/>
      <c r="I127" s="165"/>
      <c r="J127" s="135"/>
      <c r="K127" s="165"/>
      <c r="L127" s="16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ht="15.75" customHeight="1">
      <c r="A128" s="135"/>
      <c r="B128" s="135"/>
      <c r="C128" s="135"/>
      <c r="D128" s="135"/>
      <c r="E128" s="135"/>
      <c r="F128" s="165"/>
      <c r="G128" s="135"/>
      <c r="H128" s="165"/>
      <c r="I128" s="165"/>
      <c r="J128" s="135"/>
      <c r="K128" s="165"/>
      <c r="L128" s="16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ht="15.75" customHeight="1">
      <c r="A129" s="135"/>
      <c r="B129" s="135"/>
      <c r="C129" s="135"/>
      <c r="D129" s="135"/>
      <c r="E129" s="135"/>
      <c r="F129" s="165"/>
      <c r="G129" s="135"/>
      <c r="H129" s="165"/>
      <c r="I129" s="165"/>
      <c r="J129" s="135"/>
      <c r="K129" s="165"/>
      <c r="L129" s="16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ht="15.75" customHeight="1">
      <c r="A130" s="135"/>
      <c r="B130" s="135"/>
      <c r="C130" s="135"/>
      <c r="D130" s="135"/>
      <c r="E130" s="135"/>
      <c r="F130" s="165"/>
      <c r="G130" s="135"/>
      <c r="H130" s="165"/>
      <c r="I130" s="165"/>
      <c r="J130" s="135"/>
      <c r="K130" s="165"/>
      <c r="L130" s="16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ht="15.75" customHeight="1">
      <c r="A131" s="135"/>
      <c r="B131" s="135"/>
      <c r="C131" s="135"/>
      <c r="D131" s="135"/>
      <c r="E131" s="135"/>
      <c r="F131" s="165"/>
      <c r="G131" s="135"/>
      <c r="H131" s="165"/>
      <c r="I131" s="165"/>
      <c r="J131" s="135"/>
      <c r="K131" s="165"/>
      <c r="L131" s="16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ht="15.75" customHeight="1">
      <c r="A132" s="135"/>
      <c r="B132" s="135"/>
      <c r="C132" s="135"/>
      <c r="D132" s="135"/>
      <c r="E132" s="135"/>
      <c r="F132" s="165"/>
      <c r="G132" s="135"/>
      <c r="H132" s="165"/>
      <c r="I132" s="165"/>
      <c r="J132" s="135"/>
      <c r="K132" s="165"/>
      <c r="L132" s="16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ht="15.75" customHeight="1">
      <c r="A133" s="135"/>
      <c r="B133" s="135"/>
      <c r="C133" s="135"/>
      <c r="D133" s="135"/>
      <c r="E133" s="135"/>
      <c r="F133" s="165"/>
      <c r="G133" s="135"/>
      <c r="H133" s="165"/>
      <c r="I133" s="165"/>
      <c r="J133" s="135"/>
      <c r="K133" s="165"/>
      <c r="L133" s="16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ht="15.75" customHeight="1">
      <c r="A134" s="135"/>
      <c r="B134" s="135"/>
      <c r="C134" s="135"/>
      <c r="D134" s="135"/>
      <c r="E134" s="135"/>
      <c r="F134" s="165"/>
      <c r="G134" s="135"/>
      <c r="H134" s="165"/>
      <c r="I134" s="165"/>
      <c r="J134" s="135"/>
      <c r="K134" s="165"/>
      <c r="L134" s="16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  <row r="135" ht="15.75" customHeight="1">
      <c r="A135" s="135"/>
      <c r="B135" s="135"/>
      <c r="C135" s="135"/>
      <c r="D135" s="135"/>
      <c r="E135" s="135"/>
      <c r="F135" s="165"/>
      <c r="G135" s="135"/>
      <c r="H135" s="165"/>
      <c r="I135" s="165"/>
      <c r="J135" s="135"/>
      <c r="K135" s="165"/>
      <c r="L135" s="16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</row>
    <row r="136" ht="15.75" customHeight="1">
      <c r="A136" s="135"/>
      <c r="B136" s="135"/>
      <c r="C136" s="135"/>
      <c r="D136" s="135"/>
      <c r="E136" s="135"/>
      <c r="F136" s="165"/>
      <c r="G136" s="135"/>
      <c r="H136" s="165"/>
      <c r="I136" s="165"/>
      <c r="J136" s="135"/>
      <c r="K136" s="165"/>
      <c r="L136" s="16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</row>
    <row r="137" ht="15.75" customHeight="1">
      <c r="A137" s="135"/>
      <c r="B137" s="135"/>
      <c r="C137" s="135"/>
      <c r="D137" s="135"/>
      <c r="E137" s="135"/>
      <c r="F137" s="165"/>
      <c r="G137" s="135"/>
      <c r="H137" s="165"/>
      <c r="I137" s="165"/>
      <c r="J137" s="135"/>
      <c r="K137" s="165"/>
      <c r="L137" s="16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</row>
    <row r="138" ht="15.75" customHeight="1">
      <c r="A138" s="135"/>
      <c r="B138" s="135"/>
      <c r="C138" s="135"/>
      <c r="D138" s="135"/>
      <c r="E138" s="135"/>
      <c r="F138" s="165"/>
      <c r="G138" s="135"/>
      <c r="H138" s="165"/>
      <c r="I138" s="165"/>
      <c r="J138" s="135"/>
      <c r="K138" s="165"/>
      <c r="L138" s="16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</row>
    <row r="139" ht="15.75" customHeight="1">
      <c r="A139" s="135"/>
      <c r="B139" s="135"/>
      <c r="C139" s="135"/>
      <c r="D139" s="135"/>
      <c r="E139" s="135"/>
      <c r="F139" s="165"/>
      <c r="G139" s="135"/>
      <c r="H139" s="165"/>
      <c r="I139" s="165"/>
      <c r="J139" s="135"/>
      <c r="K139" s="165"/>
      <c r="L139" s="16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</row>
    <row r="140" ht="15.75" customHeight="1">
      <c r="A140" s="135"/>
      <c r="B140" s="135"/>
      <c r="C140" s="135"/>
      <c r="D140" s="135"/>
      <c r="E140" s="135"/>
      <c r="F140" s="165"/>
      <c r="G140" s="135"/>
      <c r="H140" s="165"/>
      <c r="I140" s="165"/>
      <c r="J140" s="135"/>
      <c r="K140" s="165"/>
      <c r="L140" s="16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</row>
    <row r="141" ht="15.75" customHeight="1">
      <c r="A141" s="135"/>
      <c r="B141" s="135"/>
      <c r="C141" s="135"/>
      <c r="D141" s="135"/>
      <c r="E141" s="135"/>
      <c r="F141" s="165"/>
      <c r="G141" s="135"/>
      <c r="H141" s="165"/>
      <c r="I141" s="165"/>
      <c r="J141" s="135"/>
      <c r="K141" s="165"/>
      <c r="L141" s="16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</row>
    <row r="142" ht="15.75" customHeight="1">
      <c r="A142" s="135"/>
      <c r="B142" s="135"/>
      <c r="C142" s="135"/>
      <c r="D142" s="135"/>
      <c r="E142" s="135"/>
      <c r="F142" s="165"/>
      <c r="G142" s="135"/>
      <c r="H142" s="165"/>
      <c r="I142" s="165"/>
      <c r="J142" s="135"/>
      <c r="K142" s="165"/>
      <c r="L142" s="16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</row>
    <row r="143" ht="15.75" customHeight="1">
      <c r="A143" s="135"/>
      <c r="B143" s="135"/>
      <c r="C143" s="135"/>
      <c r="D143" s="135"/>
      <c r="E143" s="135"/>
      <c r="F143" s="165"/>
      <c r="G143" s="135"/>
      <c r="H143" s="165"/>
      <c r="I143" s="165"/>
      <c r="J143" s="135"/>
      <c r="K143" s="165"/>
      <c r="L143" s="16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</row>
    <row r="144" ht="15.75" customHeight="1">
      <c r="A144" s="135"/>
      <c r="B144" s="135"/>
      <c r="C144" s="135"/>
      <c r="D144" s="135"/>
      <c r="E144" s="135"/>
      <c r="F144" s="165"/>
      <c r="G144" s="135"/>
      <c r="H144" s="165"/>
      <c r="I144" s="165"/>
      <c r="J144" s="135"/>
      <c r="K144" s="165"/>
      <c r="L144" s="16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</row>
    <row r="145" ht="15.75" customHeight="1">
      <c r="A145" s="135"/>
      <c r="B145" s="135"/>
      <c r="C145" s="135"/>
      <c r="D145" s="135"/>
      <c r="E145" s="135"/>
      <c r="F145" s="165"/>
      <c r="G145" s="135"/>
      <c r="H145" s="165"/>
      <c r="I145" s="165"/>
      <c r="J145" s="135"/>
      <c r="K145" s="165"/>
      <c r="L145" s="16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</row>
    <row r="146" ht="15.75" customHeight="1">
      <c r="A146" s="135"/>
      <c r="B146" s="135"/>
      <c r="C146" s="135"/>
      <c r="D146" s="135"/>
      <c r="E146" s="135"/>
      <c r="F146" s="165"/>
      <c r="G146" s="135"/>
      <c r="H146" s="165"/>
      <c r="I146" s="165"/>
      <c r="J146" s="135"/>
      <c r="K146" s="165"/>
      <c r="L146" s="16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</row>
    <row r="147" ht="15.75" customHeight="1">
      <c r="A147" s="135"/>
      <c r="B147" s="135"/>
      <c r="C147" s="135"/>
      <c r="D147" s="135"/>
      <c r="E147" s="135"/>
      <c r="F147" s="165"/>
      <c r="G147" s="135"/>
      <c r="H147" s="165"/>
      <c r="I147" s="165"/>
      <c r="J147" s="135"/>
      <c r="K147" s="165"/>
      <c r="L147" s="16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</row>
    <row r="148" ht="15.75" customHeight="1">
      <c r="A148" s="135"/>
      <c r="B148" s="135"/>
      <c r="C148" s="135"/>
      <c r="D148" s="135"/>
      <c r="E148" s="135"/>
      <c r="F148" s="165"/>
      <c r="G148" s="135"/>
      <c r="H148" s="165"/>
      <c r="I148" s="165"/>
      <c r="J148" s="135"/>
      <c r="K148" s="165"/>
      <c r="L148" s="16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</row>
    <row r="149" ht="15.75" customHeight="1">
      <c r="A149" s="135"/>
      <c r="B149" s="135"/>
      <c r="C149" s="135"/>
      <c r="D149" s="135"/>
      <c r="E149" s="135"/>
      <c r="F149" s="165"/>
      <c r="G149" s="135"/>
      <c r="H149" s="165"/>
      <c r="I149" s="165"/>
      <c r="J149" s="135"/>
      <c r="K149" s="165"/>
      <c r="L149" s="16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</row>
    <row r="150" ht="15.75" customHeight="1">
      <c r="A150" s="135"/>
      <c r="B150" s="135"/>
      <c r="C150" s="135"/>
      <c r="D150" s="135"/>
      <c r="E150" s="135"/>
      <c r="F150" s="165"/>
      <c r="G150" s="135"/>
      <c r="H150" s="165"/>
      <c r="I150" s="165"/>
      <c r="J150" s="135"/>
      <c r="K150" s="165"/>
      <c r="L150" s="16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</row>
    <row r="151" ht="15.75" customHeight="1">
      <c r="A151" s="135"/>
      <c r="B151" s="135"/>
      <c r="C151" s="135"/>
      <c r="D151" s="135"/>
      <c r="E151" s="135"/>
      <c r="F151" s="165"/>
      <c r="G151" s="135"/>
      <c r="H151" s="165"/>
      <c r="I151" s="165"/>
      <c r="J151" s="135"/>
      <c r="K151" s="165"/>
      <c r="L151" s="16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</row>
    <row r="152" ht="15.75" customHeight="1">
      <c r="A152" s="135"/>
      <c r="B152" s="135"/>
      <c r="C152" s="135"/>
      <c r="D152" s="135"/>
      <c r="E152" s="135"/>
      <c r="F152" s="165"/>
      <c r="G152" s="135"/>
      <c r="H152" s="165"/>
      <c r="I152" s="165"/>
      <c r="J152" s="135"/>
      <c r="K152" s="165"/>
      <c r="L152" s="16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</row>
    <row r="153" ht="15.75" customHeight="1">
      <c r="A153" s="135"/>
      <c r="B153" s="135"/>
      <c r="C153" s="135"/>
      <c r="D153" s="135"/>
      <c r="E153" s="135"/>
      <c r="F153" s="165"/>
      <c r="G153" s="135"/>
      <c r="H153" s="165"/>
      <c r="I153" s="165"/>
      <c r="J153" s="135"/>
      <c r="K153" s="165"/>
      <c r="L153" s="16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</row>
    <row r="154" ht="15.75" customHeight="1">
      <c r="A154" s="135"/>
      <c r="B154" s="135"/>
      <c r="C154" s="135"/>
      <c r="D154" s="135"/>
      <c r="E154" s="135"/>
      <c r="F154" s="165"/>
      <c r="G154" s="135"/>
      <c r="H154" s="165"/>
      <c r="I154" s="165"/>
      <c r="J154" s="135"/>
      <c r="K154" s="165"/>
      <c r="L154" s="16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</row>
    <row r="155" ht="15.75" customHeight="1">
      <c r="A155" s="135"/>
      <c r="B155" s="135"/>
      <c r="C155" s="135"/>
      <c r="D155" s="135"/>
      <c r="E155" s="135"/>
      <c r="F155" s="165"/>
      <c r="G155" s="135"/>
      <c r="H155" s="165"/>
      <c r="I155" s="165"/>
      <c r="J155" s="135"/>
      <c r="K155" s="165"/>
      <c r="L155" s="16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</row>
    <row r="156" ht="15.75" customHeight="1">
      <c r="A156" s="135"/>
      <c r="B156" s="135"/>
      <c r="C156" s="135"/>
      <c r="D156" s="135"/>
      <c r="E156" s="135"/>
      <c r="F156" s="165"/>
      <c r="G156" s="135"/>
      <c r="H156" s="165"/>
      <c r="I156" s="165"/>
      <c r="J156" s="135"/>
      <c r="K156" s="165"/>
      <c r="L156" s="16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</row>
    <row r="157" ht="15.75" customHeight="1">
      <c r="A157" s="135"/>
      <c r="B157" s="135"/>
      <c r="C157" s="135"/>
      <c r="D157" s="135"/>
      <c r="E157" s="135"/>
      <c r="F157" s="165"/>
      <c r="G157" s="135"/>
      <c r="H157" s="165"/>
      <c r="I157" s="165"/>
      <c r="J157" s="135"/>
      <c r="K157" s="165"/>
      <c r="L157" s="16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</row>
    <row r="158" ht="15.75" customHeight="1">
      <c r="A158" s="135"/>
      <c r="B158" s="135"/>
      <c r="C158" s="135"/>
      <c r="D158" s="135"/>
      <c r="E158" s="135"/>
      <c r="F158" s="165"/>
      <c r="G158" s="135"/>
      <c r="H158" s="165"/>
      <c r="I158" s="165"/>
      <c r="J158" s="135"/>
      <c r="K158" s="165"/>
      <c r="L158" s="16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</row>
    <row r="159" ht="15.75" customHeight="1">
      <c r="A159" s="135"/>
      <c r="B159" s="135"/>
      <c r="C159" s="135"/>
      <c r="D159" s="135"/>
      <c r="E159" s="135"/>
      <c r="F159" s="165"/>
      <c r="G159" s="135"/>
      <c r="H159" s="165"/>
      <c r="I159" s="165"/>
      <c r="J159" s="135"/>
      <c r="K159" s="165"/>
      <c r="L159" s="16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</row>
    <row r="160" ht="15.75" customHeight="1">
      <c r="A160" s="135"/>
      <c r="B160" s="135"/>
      <c r="C160" s="135"/>
      <c r="D160" s="135"/>
      <c r="E160" s="135"/>
      <c r="F160" s="165"/>
      <c r="G160" s="135"/>
      <c r="H160" s="165"/>
      <c r="I160" s="165"/>
      <c r="J160" s="135"/>
      <c r="K160" s="165"/>
      <c r="L160" s="16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</row>
    <row r="161" ht="15.75" customHeight="1">
      <c r="A161" s="135"/>
      <c r="B161" s="135"/>
      <c r="C161" s="135"/>
      <c r="D161" s="135"/>
      <c r="E161" s="135"/>
      <c r="F161" s="165"/>
      <c r="G161" s="135"/>
      <c r="H161" s="165"/>
      <c r="I161" s="165"/>
      <c r="J161" s="135"/>
      <c r="K161" s="165"/>
      <c r="L161" s="16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</row>
    <row r="162" ht="15.75" customHeight="1">
      <c r="A162" s="135"/>
      <c r="B162" s="135"/>
      <c r="C162" s="135"/>
      <c r="D162" s="135"/>
      <c r="E162" s="135"/>
      <c r="F162" s="165"/>
      <c r="G162" s="135"/>
      <c r="H162" s="165"/>
      <c r="I162" s="165"/>
      <c r="J162" s="135"/>
      <c r="K162" s="165"/>
      <c r="L162" s="16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</row>
    <row r="163" ht="15.75" customHeight="1">
      <c r="A163" s="135"/>
      <c r="B163" s="135"/>
      <c r="C163" s="135"/>
      <c r="D163" s="135"/>
      <c r="E163" s="135"/>
      <c r="F163" s="165"/>
      <c r="G163" s="135"/>
      <c r="H163" s="165"/>
      <c r="I163" s="165"/>
      <c r="J163" s="135"/>
      <c r="K163" s="165"/>
      <c r="L163" s="16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</row>
    <row r="164" ht="15.75" customHeight="1">
      <c r="A164" s="135"/>
      <c r="B164" s="135"/>
      <c r="C164" s="135"/>
      <c r="D164" s="135"/>
      <c r="E164" s="135"/>
      <c r="F164" s="165"/>
      <c r="G164" s="135"/>
      <c r="H164" s="165"/>
      <c r="I164" s="165"/>
      <c r="J164" s="135"/>
      <c r="K164" s="165"/>
      <c r="L164" s="16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5" ht="15.75" customHeight="1">
      <c r="A165" s="135"/>
      <c r="B165" s="135"/>
      <c r="C165" s="135"/>
      <c r="D165" s="135"/>
      <c r="E165" s="135"/>
      <c r="F165" s="165"/>
      <c r="G165" s="135"/>
      <c r="H165" s="165"/>
      <c r="I165" s="165"/>
      <c r="J165" s="135"/>
      <c r="K165" s="165"/>
      <c r="L165" s="16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</row>
    <row r="166" ht="15.75" customHeight="1">
      <c r="A166" s="135"/>
      <c r="B166" s="135"/>
      <c r="C166" s="135"/>
      <c r="D166" s="135"/>
      <c r="E166" s="135"/>
      <c r="F166" s="165"/>
      <c r="G166" s="135"/>
      <c r="H166" s="165"/>
      <c r="I166" s="165"/>
      <c r="J166" s="135"/>
      <c r="K166" s="165"/>
      <c r="L166" s="16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</row>
    <row r="167" ht="15.75" customHeight="1">
      <c r="A167" s="135"/>
      <c r="B167" s="135"/>
      <c r="C167" s="135"/>
      <c r="D167" s="135"/>
      <c r="E167" s="135"/>
      <c r="F167" s="165"/>
      <c r="G167" s="135"/>
      <c r="H167" s="165"/>
      <c r="I167" s="165"/>
      <c r="J167" s="135"/>
      <c r="K167" s="165"/>
      <c r="L167" s="16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</row>
    <row r="168" ht="15.75" customHeight="1">
      <c r="A168" s="135"/>
      <c r="B168" s="135"/>
      <c r="C168" s="135"/>
      <c r="D168" s="135"/>
      <c r="E168" s="135"/>
      <c r="F168" s="165"/>
      <c r="G168" s="135"/>
      <c r="H168" s="165"/>
      <c r="I168" s="165"/>
      <c r="J168" s="135"/>
      <c r="K168" s="165"/>
      <c r="L168" s="16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</row>
    <row r="169" ht="15.75" customHeight="1">
      <c r="A169" s="135"/>
      <c r="B169" s="135"/>
      <c r="C169" s="135"/>
      <c r="D169" s="135"/>
      <c r="E169" s="135"/>
      <c r="F169" s="165"/>
      <c r="G169" s="135"/>
      <c r="H169" s="165"/>
      <c r="I169" s="165"/>
      <c r="J169" s="135"/>
      <c r="K169" s="165"/>
      <c r="L169" s="16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</row>
    <row r="170" ht="15.75" customHeight="1">
      <c r="A170" s="135"/>
      <c r="B170" s="135"/>
      <c r="C170" s="135"/>
      <c r="D170" s="135"/>
      <c r="E170" s="135"/>
      <c r="F170" s="165"/>
      <c r="G170" s="135"/>
      <c r="H170" s="165"/>
      <c r="I170" s="165"/>
      <c r="J170" s="135"/>
      <c r="K170" s="165"/>
      <c r="L170" s="16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</row>
    <row r="171" ht="15.75" customHeight="1">
      <c r="A171" s="135"/>
      <c r="B171" s="135"/>
      <c r="C171" s="135"/>
      <c r="D171" s="135"/>
      <c r="E171" s="135"/>
      <c r="F171" s="165"/>
      <c r="G171" s="135"/>
      <c r="H171" s="165"/>
      <c r="I171" s="165"/>
      <c r="J171" s="135"/>
      <c r="K171" s="165"/>
      <c r="L171" s="16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</row>
    <row r="172" ht="15.75" customHeight="1">
      <c r="A172" s="135"/>
      <c r="B172" s="135"/>
      <c r="C172" s="135"/>
      <c r="D172" s="135"/>
      <c r="E172" s="135"/>
      <c r="F172" s="165"/>
      <c r="G172" s="135"/>
      <c r="H172" s="165"/>
      <c r="I172" s="165"/>
      <c r="J172" s="135"/>
      <c r="K172" s="165"/>
      <c r="L172" s="16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</row>
    <row r="173" ht="15.75" customHeight="1">
      <c r="A173" s="135"/>
      <c r="B173" s="135"/>
      <c r="C173" s="135"/>
      <c r="D173" s="135"/>
      <c r="E173" s="135"/>
      <c r="F173" s="165"/>
      <c r="G173" s="135"/>
      <c r="H173" s="165"/>
      <c r="I173" s="165"/>
      <c r="J173" s="135"/>
      <c r="K173" s="165"/>
      <c r="L173" s="16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</row>
    <row r="174" ht="15.75" customHeight="1">
      <c r="A174" s="135"/>
      <c r="B174" s="135"/>
      <c r="C174" s="135"/>
      <c r="D174" s="135"/>
      <c r="E174" s="135"/>
      <c r="F174" s="165"/>
      <c r="G174" s="135"/>
      <c r="H174" s="165"/>
      <c r="I174" s="165"/>
      <c r="J174" s="135"/>
      <c r="K174" s="165"/>
      <c r="L174" s="16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</row>
    <row r="175" ht="15.75" customHeight="1">
      <c r="A175" s="135"/>
      <c r="B175" s="135"/>
      <c r="C175" s="135"/>
      <c r="D175" s="135"/>
      <c r="E175" s="135"/>
      <c r="F175" s="165"/>
      <c r="G175" s="135"/>
      <c r="H175" s="165"/>
      <c r="I175" s="165"/>
      <c r="J175" s="135"/>
      <c r="K175" s="165"/>
      <c r="L175" s="16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</row>
    <row r="176" ht="15.75" customHeight="1">
      <c r="A176" s="135"/>
      <c r="B176" s="135"/>
      <c r="C176" s="135"/>
      <c r="D176" s="135"/>
      <c r="E176" s="135"/>
      <c r="F176" s="165"/>
      <c r="G176" s="135"/>
      <c r="H176" s="165"/>
      <c r="I176" s="165"/>
      <c r="J176" s="135"/>
      <c r="K176" s="165"/>
      <c r="L176" s="16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</row>
    <row r="177" ht="15.75" customHeight="1">
      <c r="A177" s="135"/>
      <c r="B177" s="135"/>
      <c r="C177" s="135"/>
      <c r="D177" s="135"/>
      <c r="E177" s="135"/>
      <c r="F177" s="165"/>
      <c r="G177" s="135"/>
      <c r="H177" s="165"/>
      <c r="I177" s="165"/>
      <c r="J177" s="135"/>
      <c r="K177" s="165"/>
      <c r="L177" s="16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</row>
    <row r="178" ht="15.75" customHeight="1">
      <c r="A178" s="135"/>
      <c r="B178" s="135"/>
      <c r="C178" s="135"/>
      <c r="D178" s="135"/>
      <c r="E178" s="135"/>
      <c r="F178" s="165"/>
      <c r="G178" s="135"/>
      <c r="H178" s="165"/>
      <c r="I178" s="165"/>
      <c r="J178" s="135"/>
      <c r="K178" s="165"/>
      <c r="L178" s="16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</row>
    <row r="179" ht="15.75" customHeight="1">
      <c r="A179" s="135"/>
      <c r="B179" s="135"/>
      <c r="C179" s="135"/>
      <c r="D179" s="135"/>
      <c r="E179" s="135"/>
      <c r="F179" s="165"/>
      <c r="G179" s="135"/>
      <c r="H179" s="165"/>
      <c r="I179" s="165"/>
      <c r="J179" s="135"/>
      <c r="K179" s="165"/>
      <c r="L179" s="16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</row>
    <row r="180" ht="15.75" customHeight="1">
      <c r="A180" s="135"/>
      <c r="B180" s="135"/>
      <c r="C180" s="135"/>
      <c r="D180" s="135"/>
      <c r="E180" s="135"/>
      <c r="F180" s="165"/>
      <c r="G180" s="135"/>
      <c r="H180" s="165"/>
      <c r="I180" s="165"/>
      <c r="J180" s="135"/>
      <c r="K180" s="165"/>
      <c r="L180" s="16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</row>
    <row r="181" ht="15.75" customHeight="1">
      <c r="A181" s="135"/>
      <c r="B181" s="135"/>
      <c r="C181" s="135"/>
      <c r="D181" s="135"/>
      <c r="E181" s="135"/>
      <c r="F181" s="165"/>
      <c r="G181" s="135"/>
      <c r="H181" s="165"/>
      <c r="I181" s="165"/>
      <c r="J181" s="135"/>
      <c r="K181" s="165"/>
      <c r="L181" s="16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</row>
    <row r="182" ht="15.75" customHeight="1">
      <c r="A182" s="135"/>
      <c r="B182" s="135"/>
      <c r="C182" s="135"/>
      <c r="D182" s="135"/>
      <c r="E182" s="135"/>
      <c r="F182" s="165"/>
      <c r="G182" s="135"/>
      <c r="H182" s="165"/>
      <c r="I182" s="165"/>
      <c r="J182" s="135"/>
      <c r="K182" s="165"/>
      <c r="L182" s="16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</row>
    <row r="183" ht="15.75" customHeight="1">
      <c r="A183" s="135"/>
      <c r="B183" s="135"/>
      <c r="C183" s="135"/>
      <c r="D183" s="135"/>
      <c r="E183" s="135"/>
      <c r="F183" s="165"/>
      <c r="G183" s="135"/>
      <c r="H183" s="165"/>
      <c r="I183" s="165"/>
      <c r="J183" s="135"/>
      <c r="K183" s="165"/>
      <c r="L183" s="16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</row>
    <row r="184" ht="15.75" customHeight="1">
      <c r="A184" s="135"/>
      <c r="B184" s="135"/>
      <c r="C184" s="135"/>
      <c r="D184" s="135"/>
      <c r="E184" s="135"/>
      <c r="F184" s="165"/>
      <c r="G184" s="135"/>
      <c r="H184" s="165"/>
      <c r="I184" s="165"/>
      <c r="J184" s="135"/>
      <c r="K184" s="165"/>
      <c r="L184" s="16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</row>
    <row r="185" ht="15.75" customHeight="1">
      <c r="A185" s="135"/>
      <c r="B185" s="135"/>
      <c r="C185" s="135"/>
      <c r="D185" s="135"/>
      <c r="E185" s="135"/>
      <c r="F185" s="165"/>
      <c r="G185" s="135"/>
      <c r="H185" s="165"/>
      <c r="I185" s="165"/>
      <c r="J185" s="135"/>
      <c r="K185" s="165"/>
      <c r="L185" s="16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</row>
    <row r="186" ht="15.75" customHeight="1">
      <c r="A186" s="135"/>
      <c r="B186" s="135"/>
      <c r="C186" s="135"/>
      <c r="D186" s="135"/>
      <c r="E186" s="135"/>
      <c r="F186" s="165"/>
      <c r="G186" s="135"/>
      <c r="H186" s="165"/>
      <c r="I186" s="165"/>
      <c r="J186" s="135"/>
      <c r="K186" s="165"/>
      <c r="L186" s="16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</row>
    <row r="187" ht="15.75" customHeight="1">
      <c r="A187" s="135"/>
      <c r="B187" s="135"/>
      <c r="C187" s="135"/>
      <c r="D187" s="135"/>
      <c r="E187" s="135"/>
      <c r="F187" s="165"/>
      <c r="G187" s="135"/>
      <c r="H187" s="165"/>
      <c r="I187" s="165"/>
      <c r="J187" s="135"/>
      <c r="K187" s="165"/>
      <c r="L187" s="16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</row>
    <row r="188" ht="15.75" customHeight="1">
      <c r="A188" s="135"/>
      <c r="B188" s="135"/>
      <c r="C188" s="135"/>
      <c r="D188" s="135"/>
      <c r="E188" s="135"/>
      <c r="F188" s="165"/>
      <c r="G188" s="135"/>
      <c r="H188" s="165"/>
      <c r="I188" s="165"/>
      <c r="J188" s="135"/>
      <c r="K188" s="165"/>
      <c r="L188" s="16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</row>
    <row r="189" ht="15.75" customHeight="1">
      <c r="A189" s="135"/>
      <c r="B189" s="135"/>
      <c r="C189" s="135"/>
      <c r="D189" s="135"/>
      <c r="E189" s="135"/>
      <c r="F189" s="165"/>
      <c r="G189" s="135"/>
      <c r="H189" s="165"/>
      <c r="I189" s="165"/>
      <c r="J189" s="135"/>
      <c r="K189" s="165"/>
      <c r="L189" s="16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</row>
    <row r="190" ht="15.75" customHeight="1">
      <c r="A190" s="135"/>
      <c r="B190" s="135"/>
      <c r="C190" s="135"/>
      <c r="D190" s="135"/>
      <c r="E190" s="135"/>
      <c r="F190" s="165"/>
      <c r="G190" s="135"/>
      <c r="H190" s="165"/>
      <c r="I190" s="165"/>
      <c r="J190" s="135"/>
      <c r="K190" s="165"/>
      <c r="L190" s="16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</row>
    <row r="191" ht="15.75" customHeight="1">
      <c r="A191" s="135"/>
      <c r="B191" s="135"/>
      <c r="C191" s="135"/>
      <c r="D191" s="135"/>
      <c r="E191" s="135"/>
      <c r="F191" s="165"/>
      <c r="G191" s="135"/>
      <c r="H191" s="165"/>
      <c r="I191" s="165"/>
      <c r="J191" s="135"/>
      <c r="K191" s="165"/>
      <c r="L191" s="16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</row>
    <row r="192" ht="15.75" customHeight="1">
      <c r="A192" s="135"/>
      <c r="B192" s="135"/>
      <c r="C192" s="135"/>
      <c r="D192" s="135"/>
      <c r="E192" s="135"/>
      <c r="F192" s="165"/>
      <c r="G192" s="135"/>
      <c r="H192" s="165"/>
      <c r="I192" s="165"/>
      <c r="J192" s="135"/>
      <c r="K192" s="165"/>
      <c r="L192" s="16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</row>
    <row r="193" ht="15.75" customHeight="1">
      <c r="A193" s="135"/>
      <c r="B193" s="135"/>
      <c r="C193" s="135"/>
      <c r="D193" s="135"/>
      <c r="E193" s="135"/>
      <c r="F193" s="165"/>
      <c r="G193" s="135"/>
      <c r="H193" s="165"/>
      <c r="I193" s="165"/>
      <c r="J193" s="135"/>
      <c r="K193" s="165"/>
      <c r="L193" s="16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</row>
    <row r="194" ht="15.75" customHeight="1">
      <c r="A194" s="135"/>
      <c r="B194" s="135"/>
      <c r="C194" s="135"/>
      <c r="D194" s="135"/>
      <c r="E194" s="135"/>
      <c r="F194" s="165"/>
      <c r="G194" s="135"/>
      <c r="H194" s="165"/>
      <c r="I194" s="165"/>
      <c r="J194" s="135"/>
      <c r="K194" s="165"/>
      <c r="L194" s="16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</row>
    <row r="195" ht="15.75" customHeight="1">
      <c r="A195" s="135"/>
      <c r="B195" s="135"/>
      <c r="C195" s="135"/>
      <c r="D195" s="135"/>
      <c r="E195" s="135"/>
      <c r="F195" s="165"/>
      <c r="G195" s="135"/>
      <c r="H195" s="165"/>
      <c r="I195" s="165"/>
      <c r="J195" s="135"/>
      <c r="K195" s="165"/>
      <c r="L195" s="16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</row>
    <row r="196" ht="15.75" customHeight="1">
      <c r="A196" s="135"/>
      <c r="B196" s="135"/>
      <c r="C196" s="135"/>
      <c r="D196" s="135"/>
      <c r="E196" s="135"/>
      <c r="F196" s="165"/>
      <c r="G196" s="135"/>
      <c r="H196" s="165"/>
      <c r="I196" s="165"/>
      <c r="J196" s="135"/>
      <c r="K196" s="165"/>
      <c r="L196" s="16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</row>
    <row r="197" ht="15.75" customHeight="1">
      <c r="A197" s="135"/>
      <c r="B197" s="135"/>
      <c r="C197" s="135"/>
      <c r="D197" s="135"/>
      <c r="E197" s="135"/>
      <c r="F197" s="165"/>
      <c r="G197" s="135"/>
      <c r="H197" s="165"/>
      <c r="I197" s="165"/>
      <c r="J197" s="135"/>
      <c r="K197" s="165"/>
      <c r="L197" s="16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</row>
    <row r="198" ht="15.75" customHeight="1">
      <c r="A198" s="135"/>
      <c r="B198" s="135"/>
      <c r="C198" s="135"/>
      <c r="D198" s="135"/>
      <c r="E198" s="135"/>
      <c r="F198" s="165"/>
      <c r="G198" s="135"/>
      <c r="H198" s="165"/>
      <c r="I198" s="165"/>
      <c r="J198" s="135"/>
      <c r="K198" s="165"/>
      <c r="L198" s="16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</row>
    <row r="199" ht="15.75" customHeight="1">
      <c r="A199" s="135"/>
      <c r="B199" s="135"/>
      <c r="C199" s="135"/>
      <c r="D199" s="135"/>
      <c r="E199" s="135"/>
      <c r="F199" s="165"/>
      <c r="G199" s="135"/>
      <c r="H199" s="165"/>
      <c r="I199" s="165"/>
      <c r="J199" s="135"/>
      <c r="K199" s="165"/>
      <c r="L199" s="16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</row>
    <row r="200" ht="15.75" customHeight="1">
      <c r="A200" s="135"/>
      <c r="B200" s="135"/>
      <c r="C200" s="135"/>
      <c r="D200" s="135"/>
      <c r="E200" s="135"/>
      <c r="F200" s="165"/>
      <c r="G200" s="135"/>
      <c r="H200" s="165"/>
      <c r="I200" s="165"/>
      <c r="J200" s="135"/>
      <c r="K200" s="165"/>
      <c r="L200" s="16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</row>
    <row r="201" ht="15.75" customHeight="1">
      <c r="A201" s="135"/>
      <c r="B201" s="135"/>
      <c r="C201" s="135"/>
      <c r="D201" s="135"/>
      <c r="E201" s="135"/>
      <c r="F201" s="165"/>
      <c r="G201" s="135"/>
      <c r="H201" s="165"/>
      <c r="I201" s="165"/>
      <c r="J201" s="135"/>
      <c r="K201" s="165"/>
      <c r="L201" s="16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</row>
    <row r="202" ht="15.75" customHeight="1">
      <c r="A202" s="135"/>
      <c r="B202" s="135"/>
      <c r="C202" s="135"/>
      <c r="D202" s="135"/>
      <c r="E202" s="135"/>
      <c r="F202" s="165"/>
      <c r="G202" s="135"/>
      <c r="H202" s="165"/>
      <c r="I202" s="165"/>
      <c r="J202" s="135"/>
      <c r="K202" s="165"/>
      <c r="L202" s="16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</row>
    <row r="203" ht="15.75" customHeight="1">
      <c r="A203" s="135"/>
      <c r="B203" s="135"/>
      <c r="C203" s="135"/>
      <c r="D203" s="135"/>
      <c r="E203" s="135"/>
      <c r="F203" s="165"/>
      <c r="G203" s="135"/>
      <c r="H203" s="165"/>
      <c r="I203" s="165"/>
      <c r="J203" s="135"/>
      <c r="K203" s="165"/>
      <c r="L203" s="16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</row>
    <row r="204" ht="15.75" customHeight="1">
      <c r="A204" s="135"/>
      <c r="B204" s="135"/>
      <c r="C204" s="135"/>
      <c r="D204" s="135"/>
      <c r="E204" s="135"/>
      <c r="F204" s="165"/>
      <c r="G204" s="135"/>
      <c r="H204" s="165"/>
      <c r="I204" s="165"/>
      <c r="J204" s="135"/>
      <c r="K204" s="165"/>
      <c r="L204" s="16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</row>
    <row r="205" ht="15.75" customHeight="1">
      <c r="A205" s="135"/>
      <c r="B205" s="135"/>
      <c r="C205" s="135"/>
      <c r="D205" s="135"/>
      <c r="E205" s="135"/>
      <c r="F205" s="165"/>
      <c r="G205" s="135"/>
      <c r="H205" s="165"/>
      <c r="I205" s="165"/>
      <c r="J205" s="135"/>
      <c r="K205" s="165"/>
      <c r="L205" s="16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</row>
    <row r="206" ht="15.75" customHeight="1">
      <c r="A206" s="135"/>
      <c r="B206" s="135"/>
      <c r="C206" s="135"/>
      <c r="D206" s="135"/>
      <c r="E206" s="135"/>
      <c r="F206" s="165"/>
      <c r="G206" s="135"/>
      <c r="H206" s="165"/>
      <c r="I206" s="165"/>
      <c r="J206" s="135"/>
      <c r="K206" s="165"/>
      <c r="L206" s="16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</row>
    <row r="207" ht="15.75" customHeight="1">
      <c r="A207" s="135"/>
      <c r="B207" s="135"/>
      <c r="C207" s="135"/>
      <c r="D207" s="135"/>
      <c r="E207" s="135"/>
      <c r="F207" s="165"/>
      <c r="G207" s="135"/>
      <c r="H207" s="165"/>
      <c r="I207" s="165"/>
      <c r="J207" s="135"/>
      <c r="K207" s="165"/>
      <c r="L207" s="16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</row>
    <row r="208" ht="15.75" customHeight="1">
      <c r="A208" s="135"/>
      <c r="B208" s="135"/>
      <c r="C208" s="135"/>
      <c r="D208" s="135"/>
      <c r="E208" s="135"/>
      <c r="F208" s="165"/>
      <c r="G208" s="135"/>
      <c r="H208" s="165"/>
      <c r="I208" s="165"/>
      <c r="J208" s="135"/>
      <c r="K208" s="165"/>
      <c r="L208" s="16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</row>
    <row r="209" ht="15.75" customHeight="1">
      <c r="A209" s="135"/>
      <c r="B209" s="135"/>
      <c r="C209" s="135"/>
      <c r="D209" s="135"/>
      <c r="E209" s="135"/>
      <c r="F209" s="165"/>
      <c r="G209" s="135"/>
      <c r="H209" s="165"/>
      <c r="I209" s="165"/>
      <c r="J209" s="135"/>
      <c r="K209" s="165"/>
      <c r="L209" s="16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</row>
    <row r="210" ht="15.75" customHeight="1">
      <c r="A210" s="135"/>
      <c r="B210" s="135"/>
      <c r="C210" s="135"/>
      <c r="D210" s="135"/>
      <c r="E210" s="135"/>
      <c r="F210" s="165"/>
      <c r="G210" s="135"/>
      <c r="H210" s="165"/>
      <c r="I210" s="165"/>
      <c r="J210" s="135"/>
      <c r="K210" s="165"/>
      <c r="L210" s="16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</row>
    <row r="211" ht="15.75" customHeight="1">
      <c r="A211" s="135"/>
      <c r="B211" s="135"/>
      <c r="C211" s="135"/>
      <c r="D211" s="135"/>
      <c r="E211" s="135"/>
      <c r="F211" s="165"/>
      <c r="G211" s="135"/>
      <c r="H211" s="165"/>
      <c r="I211" s="165"/>
      <c r="J211" s="135"/>
      <c r="K211" s="165"/>
      <c r="L211" s="16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</row>
    <row r="212" ht="15.75" customHeight="1">
      <c r="A212" s="135"/>
      <c r="B212" s="135"/>
      <c r="C212" s="135"/>
      <c r="D212" s="135"/>
      <c r="E212" s="135"/>
      <c r="F212" s="165"/>
      <c r="G212" s="135"/>
      <c r="H212" s="165"/>
      <c r="I212" s="165"/>
      <c r="J212" s="135"/>
      <c r="K212" s="165"/>
      <c r="L212" s="16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</row>
    <row r="213" ht="15.75" customHeight="1">
      <c r="A213" s="135"/>
      <c r="B213" s="135"/>
      <c r="C213" s="135"/>
      <c r="D213" s="135"/>
      <c r="E213" s="135"/>
      <c r="F213" s="165"/>
      <c r="G213" s="135"/>
      <c r="H213" s="165"/>
      <c r="I213" s="165"/>
      <c r="J213" s="135"/>
      <c r="K213" s="165"/>
      <c r="L213" s="16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</row>
    <row r="214" ht="15.75" customHeight="1">
      <c r="A214" s="135"/>
      <c r="B214" s="135"/>
      <c r="C214" s="135"/>
      <c r="D214" s="135"/>
      <c r="E214" s="135"/>
      <c r="F214" s="165"/>
      <c r="G214" s="135"/>
      <c r="H214" s="165"/>
      <c r="I214" s="165"/>
      <c r="J214" s="135"/>
      <c r="K214" s="165"/>
      <c r="L214" s="16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</row>
    <row r="215" ht="15.75" customHeight="1">
      <c r="A215" s="135"/>
      <c r="B215" s="135"/>
      <c r="C215" s="135"/>
      <c r="D215" s="135"/>
      <c r="E215" s="135"/>
      <c r="F215" s="165"/>
      <c r="G215" s="135"/>
      <c r="H215" s="165"/>
      <c r="I215" s="165"/>
      <c r="J215" s="135"/>
      <c r="K215" s="165"/>
      <c r="L215" s="16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</row>
    <row r="216" ht="15.75" customHeight="1">
      <c r="A216" s="135"/>
      <c r="B216" s="135"/>
      <c r="C216" s="135"/>
      <c r="D216" s="135"/>
      <c r="E216" s="135"/>
      <c r="F216" s="165"/>
      <c r="G216" s="135"/>
      <c r="H216" s="165"/>
      <c r="I216" s="165"/>
      <c r="J216" s="135"/>
      <c r="K216" s="165"/>
      <c r="L216" s="16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</row>
    <row r="217" ht="15.75" customHeight="1">
      <c r="A217" s="135"/>
      <c r="B217" s="135"/>
      <c r="C217" s="135"/>
      <c r="D217" s="135"/>
      <c r="E217" s="135"/>
      <c r="F217" s="165"/>
      <c r="G217" s="135"/>
      <c r="H217" s="165"/>
      <c r="I217" s="165"/>
      <c r="J217" s="135"/>
      <c r="K217" s="165"/>
      <c r="L217" s="16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</row>
    <row r="218" ht="15.75" customHeight="1">
      <c r="A218" s="135"/>
      <c r="B218" s="135"/>
      <c r="C218" s="135"/>
      <c r="D218" s="135"/>
      <c r="E218" s="135"/>
      <c r="F218" s="165"/>
      <c r="G218" s="135"/>
      <c r="H218" s="165"/>
      <c r="I218" s="165"/>
      <c r="J218" s="135"/>
      <c r="K218" s="165"/>
      <c r="L218" s="16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</row>
    <row r="219" ht="15.75" customHeight="1">
      <c r="A219" s="135"/>
      <c r="B219" s="135"/>
      <c r="C219" s="135"/>
      <c r="D219" s="135"/>
      <c r="E219" s="135"/>
      <c r="F219" s="165"/>
      <c r="G219" s="135"/>
      <c r="H219" s="165"/>
      <c r="I219" s="165"/>
      <c r="J219" s="135"/>
      <c r="K219" s="165"/>
      <c r="L219" s="16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</row>
    <row r="220" ht="15.75" customHeight="1">
      <c r="A220" s="135"/>
      <c r="B220" s="135"/>
      <c r="C220" s="135"/>
      <c r="D220" s="135"/>
      <c r="E220" s="135"/>
      <c r="F220" s="165"/>
      <c r="G220" s="135"/>
      <c r="H220" s="165"/>
      <c r="I220" s="165"/>
      <c r="J220" s="135"/>
      <c r="K220" s="165"/>
      <c r="L220" s="16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</row>
    <row r="221" ht="15.75" customHeight="1">
      <c r="A221" s="135"/>
      <c r="B221" s="135"/>
      <c r="C221" s="135"/>
      <c r="D221" s="135"/>
      <c r="E221" s="135"/>
      <c r="F221" s="165"/>
      <c r="G221" s="135"/>
      <c r="H221" s="165"/>
      <c r="I221" s="165"/>
      <c r="J221" s="135"/>
      <c r="K221" s="165"/>
      <c r="L221" s="16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</row>
    <row r="222" ht="15.75" customHeight="1">
      <c r="A222" s="135"/>
      <c r="B222" s="135"/>
      <c r="C222" s="135"/>
      <c r="D222" s="135"/>
      <c r="E222" s="135"/>
      <c r="F222" s="165"/>
      <c r="G222" s="135"/>
      <c r="H222" s="165"/>
      <c r="I222" s="165"/>
      <c r="J222" s="135"/>
      <c r="K222" s="165"/>
      <c r="L222" s="16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</row>
    <row r="223" ht="15.75" customHeight="1">
      <c r="A223" s="135"/>
      <c r="B223" s="135"/>
      <c r="C223" s="135"/>
      <c r="D223" s="135"/>
      <c r="E223" s="135"/>
      <c r="F223" s="165"/>
      <c r="G223" s="135"/>
      <c r="H223" s="165"/>
      <c r="I223" s="165"/>
      <c r="J223" s="135"/>
      <c r="K223" s="165"/>
      <c r="L223" s="16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</row>
    <row r="224" ht="15.75" customHeight="1">
      <c r="A224" s="135"/>
      <c r="B224" s="135"/>
      <c r="C224" s="135"/>
      <c r="D224" s="135"/>
      <c r="E224" s="135"/>
      <c r="F224" s="165"/>
      <c r="G224" s="135"/>
      <c r="H224" s="165"/>
      <c r="I224" s="165"/>
      <c r="J224" s="135"/>
      <c r="K224" s="165"/>
      <c r="L224" s="16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</row>
    <row r="225" ht="15.75" customHeight="1">
      <c r="A225" s="135"/>
      <c r="B225" s="135"/>
      <c r="C225" s="135"/>
      <c r="D225" s="135"/>
      <c r="E225" s="135"/>
      <c r="F225" s="165"/>
      <c r="G225" s="135"/>
      <c r="H225" s="165"/>
      <c r="I225" s="165"/>
      <c r="J225" s="135"/>
      <c r="K225" s="165"/>
      <c r="L225" s="16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</row>
    <row r="226" ht="15.75" customHeight="1">
      <c r="A226" s="135"/>
      <c r="B226" s="135"/>
      <c r="C226" s="135"/>
      <c r="D226" s="135"/>
      <c r="E226" s="135"/>
      <c r="F226" s="165"/>
      <c r="G226" s="135"/>
      <c r="H226" s="165"/>
      <c r="I226" s="165"/>
      <c r="J226" s="135"/>
      <c r="K226" s="165"/>
      <c r="L226" s="16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</row>
    <row r="227" ht="15.75" customHeight="1">
      <c r="A227" s="135"/>
      <c r="B227" s="135"/>
      <c r="C227" s="135"/>
      <c r="D227" s="135"/>
      <c r="E227" s="135"/>
      <c r="F227" s="165"/>
      <c r="G227" s="135"/>
      <c r="H227" s="165"/>
      <c r="I227" s="165"/>
      <c r="J227" s="135"/>
      <c r="K227" s="165"/>
      <c r="L227" s="16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</row>
    <row r="228" ht="15.75" customHeight="1">
      <c r="A228" s="135"/>
      <c r="B228" s="135"/>
      <c r="C228" s="135"/>
      <c r="D228" s="135"/>
      <c r="E228" s="135"/>
      <c r="F228" s="165"/>
      <c r="G228" s="135"/>
      <c r="H228" s="165"/>
      <c r="I228" s="165"/>
      <c r="J228" s="135"/>
      <c r="K228" s="165"/>
      <c r="L228" s="16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</row>
    <row r="229" ht="15.75" customHeight="1">
      <c r="A229" s="135"/>
      <c r="B229" s="135"/>
      <c r="C229" s="135"/>
      <c r="D229" s="135"/>
      <c r="E229" s="135"/>
      <c r="F229" s="165"/>
      <c r="G229" s="135"/>
      <c r="H229" s="165"/>
      <c r="I229" s="165"/>
      <c r="J229" s="135"/>
      <c r="K229" s="165"/>
      <c r="L229" s="16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</row>
    <row r="230" ht="15.75" customHeight="1">
      <c r="A230" s="135"/>
      <c r="B230" s="135"/>
      <c r="C230" s="135"/>
      <c r="D230" s="135"/>
      <c r="E230" s="135"/>
      <c r="F230" s="165"/>
      <c r="G230" s="135"/>
      <c r="H230" s="165"/>
      <c r="I230" s="165"/>
      <c r="J230" s="135"/>
      <c r="K230" s="165"/>
      <c r="L230" s="16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</row>
    <row r="231" ht="15.75" customHeight="1">
      <c r="A231" s="135"/>
      <c r="B231" s="135"/>
      <c r="C231" s="135"/>
      <c r="D231" s="135"/>
      <c r="E231" s="135"/>
      <c r="F231" s="165"/>
      <c r="G231" s="135"/>
      <c r="H231" s="165"/>
      <c r="I231" s="165"/>
      <c r="J231" s="135"/>
      <c r="K231" s="165"/>
      <c r="L231" s="16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</row>
    <row r="232" ht="15.75" customHeight="1">
      <c r="A232" s="135"/>
      <c r="B232" s="135"/>
      <c r="C232" s="135"/>
      <c r="D232" s="135"/>
      <c r="E232" s="135"/>
      <c r="F232" s="165"/>
      <c r="G232" s="135"/>
      <c r="H232" s="165"/>
      <c r="I232" s="165"/>
      <c r="J232" s="135"/>
      <c r="K232" s="165"/>
      <c r="L232" s="16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3" ht="15.75" customHeight="1">
      <c r="A233" s="135"/>
      <c r="B233" s="135"/>
      <c r="C233" s="135"/>
      <c r="D233" s="135"/>
      <c r="E233" s="135"/>
      <c r="F233" s="165"/>
      <c r="G233" s="135"/>
      <c r="H233" s="165"/>
      <c r="I233" s="165"/>
      <c r="J233" s="135"/>
      <c r="K233" s="165"/>
      <c r="L233" s="16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</row>
    <row r="234" ht="15.75" customHeight="1">
      <c r="A234" s="135"/>
      <c r="B234" s="135"/>
      <c r="C234" s="135"/>
      <c r="D234" s="135"/>
      <c r="E234" s="135"/>
      <c r="F234" s="165"/>
      <c r="G234" s="135"/>
      <c r="H234" s="165"/>
      <c r="I234" s="165"/>
      <c r="J234" s="135"/>
      <c r="K234" s="165"/>
      <c r="L234" s="16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</row>
    <row r="235" ht="15.75" customHeight="1">
      <c r="A235" s="135"/>
      <c r="B235" s="135"/>
      <c r="C235" s="135"/>
      <c r="D235" s="135"/>
      <c r="E235" s="135"/>
      <c r="F235" s="165"/>
      <c r="G235" s="135"/>
      <c r="H235" s="165"/>
      <c r="I235" s="165"/>
      <c r="J235" s="135"/>
      <c r="K235" s="165"/>
      <c r="L235" s="16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</row>
    <row r="236" ht="15.75" customHeight="1">
      <c r="A236" s="135"/>
      <c r="B236" s="135"/>
      <c r="C236" s="135"/>
      <c r="D236" s="135"/>
      <c r="E236" s="135"/>
      <c r="F236" s="165"/>
      <c r="G236" s="135"/>
      <c r="H236" s="165"/>
      <c r="I236" s="165"/>
      <c r="J236" s="135"/>
      <c r="K236" s="165"/>
      <c r="L236" s="16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</row>
    <row r="237" ht="15.75" customHeight="1">
      <c r="A237" s="135"/>
      <c r="B237" s="135"/>
      <c r="C237" s="135"/>
      <c r="D237" s="135"/>
      <c r="E237" s="135"/>
      <c r="F237" s="165"/>
      <c r="G237" s="135"/>
      <c r="H237" s="165"/>
      <c r="I237" s="165"/>
      <c r="J237" s="135"/>
      <c r="K237" s="165"/>
      <c r="L237" s="16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</row>
    <row r="238" ht="15.75" customHeight="1">
      <c r="A238" s="135"/>
      <c r="B238" s="135"/>
      <c r="C238" s="135"/>
      <c r="D238" s="135"/>
      <c r="E238" s="135"/>
      <c r="F238" s="165"/>
      <c r="G238" s="135"/>
      <c r="H238" s="165"/>
      <c r="I238" s="165"/>
      <c r="J238" s="135"/>
      <c r="K238" s="165"/>
      <c r="L238" s="16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</row>
    <row r="239" ht="15.75" customHeight="1">
      <c r="A239" s="135"/>
      <c r="B239" s="135"/>
      <c r="C239" s="135"/>
      <c r="D239" s="135"/>
      <c r="E239" s="135"/>
      <c r="F239" s="165"/>
      <c r="G239" s="135"/>
      <c r="H239" s="165"/>
      <c r="I239" s="165"/>
      <c r="J239" s="135"/>
      <c r="K239" s="165"/>
      <c r="L239" s="16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</row>
    <row r="240" ht="15.75" customHeight="1">
      <c r="A240" s="135"/>
      <c r="B240" s="135"/>
      <c r="C240" s="135"/>
      <c r="D240" s="135"/>
      <c r="E240" s="135"/>
      <c r="F240" s="165"/>
      <c r="G240" s="135"/>
      <c r="H240" s="165"/>
      <c r="I240" s="165"/>
      <c r="J240" s="135"/>
      <c r="K240" s="165"/>
      <c r="L240" s="16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</row>
    <row r="241" ht="15.75" customHeight="1">
      <c r="A241" s="135"/>
      <c r="B241" s="135"/>
      <c r="C241" s="135"/>
      <c r="D241" s="135"/>
      <c r="E241" s="135"/>
      <c r="F241" s="165"/>
      <c r="G241" s="135"/>
      <c r="H241" s="165"/>
      <c r="I241" s="165"/>
      <c r="J241" s="135"/>
      <c r="K241" s="165"/>
      <c r="L241" s="16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</row>
    <row r="242" ht="15.75" customHeight="1">
      <c r="A242" s="135"/>
      <c r="B242" s="135"/>
      <c r="C242" s="135"/>
      <c r="D242" s="135"/>
      <c r="E242" s="135"/>
      <c r="F242" s="165"/>
      <c r="G242" s="135"/>
      <c r="H242" s="165"/>
      <c r="I242" s="165"/>
      <c r="J242" s="135"/>
      <c r="K242" s="165"/>
      <c r="L242" s="16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</row>
    <row r="243" ht="15.75" customHeight="1">
      <c r="A243" s="135"/>
      <c r="B243" s="135"/>
      <c r="C243" s="135"/>
      <c r="D243" s="135"/>
      <c r="E243" s="135"/>
      <c r="F243" s="165"/>
      <c r="G243" s="135"/>
      <c r="H243" s="165"/>
      <c r="I243" s="165"/>
      <c r="J243" s="135"/>
      <c r="K243" s="165"/>
      <c r="L243" s="16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</row>
    <row r="244" ht="15.75" customHeight="1">
      <c r="A244" s="135"/>
      <c r="B244" s="135"/>
      <c r="C244" s="135"/>
      <c r="D244" s="135"/>
      <c r="E244" s="135"/>
      <c r="F244" s="165"/>
      <c r="G244" s="135"/>
      <c r="H244" s="165"/>
      <c r="I244" s="165"/>
      <c r="J244" s="135"/>
      <c r="K244" s="165"/>
      <c r="L244" s="16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</row>
    <row r="245" ht="15.75" customHeight="1">
      <c r="A245" s="135"/>
      <c r="B245" s="135"/>
      <c r="C245" s="135"/>
      <c r="D245" s="135"/>
      <c r="E245" s="135"/>
      <c r="F245" s="165"/>
      <c r="G245" s="135"/>
      <c r="H245" s="165"/>
      <c r="I245" s="165"/>
      <c r="J245" s="135"/>
      <c r="K245" s="165"/>
      <c r="L245" s="16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</row>
    <row r="246" ht="15.75" customHeight="1">
      <c r="A246" s="135"/>
      <c r="B246" s="135"/>
      <c r="C246" s="135"/>
      <c r="D246" s="135"/>
      <c r="E246" s="135"/>
      <c r="F246" s="165"/>
      <c r="G246" s="135"/>
      <c r="H246" s="165"/>
      <c r="I246" s="165"/>
      <c r="J246" s="135"/>
      <c r="K246" s="165"/>
      <c r="L246" s="16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</row>
    <row r="247" ht="15.75" customHeight="1">
      <c r="A247" s="135"/>
      <c r="B247" s="135"/>
      <c r="C247" s="135"/>
      <c r="D247" s="135"/>
      <c r="E247" s="135"/>
      <c r="F247" s="165"/>
      <c r="G247" s="135"/>
      <c r="H247" s="165"/>
      <c r="I247" s="165"/>
      <c r="J247" s="135"/>
      <c r="K247" s="165"/>
      <c r="L247" s="16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</row>
    <row r="248" ht="15.75" customHeight="1">
      <c r="A248" s="135"/>
      <c r="B248" s="135"/>
      <c r="C248" s="135"/>
      <c r="D248" s="135"/>
      <c r="E248" s="135"/>
      <c r="F248" s="165"/>
      <c r="G248" s="135"/>
      <c r="H248" s="165"/>
      <c r="I248" s="165"/>
      <c r="J248" s="135"/>
      <c r="K248" s="165"/>
      <c r="L248" s="16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</row>
    <row r="249" ht="15.75" customHeight="1">
      <c r="A249" s="135"/>
      <c r="B249" s="135"/>
      <c r="C249" s="135"/>
      <c r="D249" s="135"/>
      <c r="E249" s="135"/>
      <c r="F249" s="165"/>
      <c r="G249" s="135"/>
      <c r="H249" s="165"/>
      <c r="I249" s="165"/>
      <c r="J249" s="135"/>
      <c r="K249" s="165"/>
      <c r="L249" s="16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</row>
    <row r="250" ht="15.75" customHeight="1">
      <c r="A250" s="135"/>
      <c r="B250" s="135"/>
      <c r="C250" s="135"/>
      <c r="D250" s="135"/>
      <c r="E250" s="135"/>
      <c r="F250" s="165"/>
      <c r="G250" s="135"/>
      <c r="H250" s="165"/>
      <c r="I250" s="165"/>
      <c r="J250" s="135"/>
      <c r="K250" s="165"/>
      <c r="L250" s="16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</row>
    <row r="251" ht="15.75" customHeight="1">
      <c r="A251" s="135"/>
      <c r="B251" s="135"/>
      <c r="C251" s="135"/>
      <c r="D251" s="135"/>
      <c r="E251" s="135"/>
      <c r="F251" s="165"/>
      <c r="G251" s="135"/>
      <c r="H251" s="165"/>
      <c r="I251" s="165"/>
      <c r="J251" s="135"/>
      <c r="K251" s="165"/>
      <c r="L251" s="16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</row>
    <row r="252" ht="15.75" customHeight="1">
      <c r="A252" s="135"/>
      <c r="B252" s="135"/>
      <c r="C252" s="135"/>
      <c r="D252" s="135"/>
      <c r="E252" s="135"/>
      <c r="F252" s="165"/>
      <c r="G252" s="135"/>
      <c r="H252" s="165"/>
      <c r="I252" s="165"/>
      <c r="J252" s="135"/>
      <c r="K252" s="165"/>
      <c r="L252" s="16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</row>
    <row r="253" ht="15.75" customHeight="1">
      <c r="A253" s="135"/>
      <c r="B253" s="135"/>
      <c r="C253" s="135"/>
      <c r="D253" s="135"/>
      <c r="E253" s="135"/>
      <c r="F253" s="165"/>
      <c r="G253" s="135"/>
      <c r="H253" s="165"/>
      <c r="I253" s="165"/>
      <c r="J253" s="135"/>
      <c r="K253" s="165"/>
      <c r="L253" s="16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ht="15.75" customHeight="1">
      <c r="A254" s="135"/>
      <c r="B254" s="135"/>
      <c r="C254" s="135"/>
      <c r="D254" s="135"/>
      <c r="E254" s="135"/>
      <c r="F254" s="165"/>
      <c r="G254" s="135"/>
      <c r="H254" s="165"/>
      <c r="I254" s="165"/>
      <c r="J254" s="135"/>
      <c r="K254" s="165"/>
      <c r="L254" s="16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ht="15.75" customHeight="1">
      <c r="A255" s="135"/>
      <c r="B255" s="135"/>
      <c r="C255" s="135"/>
      <c r="D255" s="135"/>
      <c r="E255" s="135"/>
      <c r="F255" s="165"/>
      <c r="G255" s="135"/>
      <c r="H255" s="165"/>
      <c r="I255" s="165"/>
      <c r="J255" s="135"/>
      <c r="K255" s="165"/>
      <c r="L255" s="16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</row>
    <row r="256" ht="15.75" customHeight="1">
      <c r="A256" s="135"/>
      <c r="B256" s="135"/>
      <c r="C256" s="135"/>
      <c r="D256" s="135"/>
      <c r="E256" s="135"/>
      <c r="F256" s="165"/>
      <c r="G256" s="135"/>
      <c r="H256" s="165"/>
      <c r="I256" s="165"/>
      <c r="J256" s="135"/>
      <c r="K256" s="165"/>
      <c r="L256" s="16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</row>
    <row r="257" ht="15.75" customHeight="1">
      <c r="A257" s="135"/>
      <c r="B257" s="135"/>
      <c r="C257" s="135"/>
      <c r="D257" s="135"/>
      <c r="E257" s="135"/>
      <c r="F257" s="165"/>
      <c r="G257" s="135"/>
      <c r="H257" s="165"/>
      <c r="I257" s="165"/>
      <c r="J257" s="135"/>
      <c r="K257" s="165"/>
      <c r="L257" s="16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</row>
    <row r="258" ht="15.75" customHeight="1">
      <c r="A258" s="135"/>
      <c r="B258" s="135"/>
      <c r="C258" s="135"/>
      <c r="D258" s="135"/>
      <c r="E258" s="135"/>
      <c r="F258" s="165"/>
      <c r="G258" s="135"/>
      <c r="H258" s="165"/>
      <c r="I258" s="165"/>
      <c r="J258" s="135"/>
      <c r="K258" s="165"/>
      <c r="L258" s="16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</row>
    <row r="259" ht="15.75" customHeight="1">
      <c r="A259" s="135"/>
      <c r="B259" s="135"/>
      <c r="C259" s="135"/>
      <c r="D259" s="135"/>
      <c r="E259" s="135"/>
      <c r="F259" s="165"/>
      <c r="G259" s="135"/>
      <c r="H259" s="165"/>
      <c r="I259" s="165"/>
      <c r="J259" s="135"/>
      <c r="K259" s="165"/>
      <c r="L259" s="16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</row>
    <row r="260" ht="15.75" customHeight="1">
      <c r="A260" s="135"/>
      <c r="B260" s="135"/>
      <c r="C260" s="135"/>
      <c r="D260" s="135"/>
      <c r="E260" s="135"/>
      <c r="F260" s="165"/>
      <c r="G260" s="135"/>
      <c r="H260" s="165"/>
      <c r="I260" s="165"/>
      <c r="J260" s="135"/>
      <c r="K260" s="165"/>
      <c r="L260" s="16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</row>
    <row r="261" ht="15.75" customHeight="1">
      <c r="A261" s="135"/>
      <c r="B261" s="135"/>
      <c r="C261" s="135"/>
      <c r="D261" s="135"/>
      <c r="E261" s="135"/>
      <c r="F261" s="165"/>
      <c r="G261" s="135"/>
      <c r="H261" s="165"/>
      <c r="I261" s="165"/>
      <c r="J261" s="135"/>
      <c r="K261" s="165"/>
      <c r="L261" s="16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</row>
    <row r="262" ht="15.75" customHeight="1">
      <c r="A262" s="135"/>
      <c r="B262" s="135"/>
      <c r="C262" s="135"/>
      <c r="D262" s="135"/>
      <c r="E262" s="135"/>
      <c r="F262" s="165"/>
      <c r="G262" s="135"/>
      <c r="H262" s="165"/>
      <c r="I262" s="165"/>
      <c r="J262" s="135"/>
      <c r="K262" s="165"/>
      <c r="L262" s="16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</row>
    <row r="263" ht="15.75" customHeight="1">
      <c r="A263" s="135"/>
      <c r="B263" s="135"/>
      <c r="C263" s="135"/>
      <c r="D263" s="135"/>
      <c r="E263" s="135"/>
      <c r="F263" s="165"/>
      <c r="G263" s="135"/>
      <c r="H263" s="165"/>
      <c r="I263" s="165"/>
      <c r="J263" s="135"/>
      <c r="K263" s="165"/>
      <c r="L263" s="16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</row>
    <row r="264" ht="15.75" customHeight="1">
      <c r="A264" s="135"/>
      <c r="B264" s="135"/>
      <c r="C264" s="135"/>
      <c r="D264" s="135"/>
      <c r="E264" s="135"/>
      <c r="F264" s="165"/>
      <c r="G264" s="135"/>
      <c r="H264" s="165"/>
      <c r="I264" s="165"/>
      <c r="J264" s="135"/>
      <c r="K264" s="165"/>
      <c r="L264" s="16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</row>
    <row r="265" ht="15.75" customHeight="1">
      <c r="A265" s="135"/>
      <c r="B265" s="135"/>
      <c r="C265" s="135"/>
      <c r="D265" s="135"/>
      <c r="E265" s="135"/>
      <c r="F265" s="165"/>
      <c r="G265" s="135"/>
      <c r="H265" s="165"/>
      <c r="I265" s="165"/>
      <c r="J265" s="135"/>
      <c r="K265" s="165"/>
      <c r="L265" s="16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</row>
    <row r="266" ht="15.75" customHeight="1">
      <c r="A266" s="135"/>
      <c r="B266" s="135"/>
      <c r="C266" s="135"/>
      <c r="D266" s="135"/>
      <c r="E266" s="135"/>
      <c r="F266" s="165"/>
      <c r="G266" s="135"/>
      <c r="H266" s="165"/>
      <c r="I266" s="165"/>
      <c r="J266" s="135"/>
      <c r="K266" s="165"/>
      <c r="L266" s="16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</row>
    <row r="267" ht="15.75" customHeight="1">
      <c r="A267" s="135"/>
      <c r="B267" s="135"/>
      <c r="C267" s="135"/>
      <c r="D267" s="135"/>
      <c r="E267" s="135"/>
      <c r="F267" s="165"/>
      <c r="G267" s="135"/>
      <c r="H267" s="165"/>
      <c r="I267" s="165"/>
      <c r="J267" s="135"/>
      <c r="K267" s="165"/>
      <c r="L267" s="16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</row>
    <row r="268" ht="15.75" customHeight="1">
      <c r="A268" s="135"/>
      <c r="B268" s="135"/>
      <c r="C268" s="135"/>
      <c r="D268" s="135"/>
      <c r="E268" s="135"/>
      <c r="F268" s="165"/>
      <c r="G268" s="135"/>
      <c r="H268" s="165"/>
      <c r="I268" s="165"/>
      <c r="J268" s="135"/>
      <c r="K268" s="165"/>
      <c r="L268" s="16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</row>
    <row r="269" ht="15.75" customHeight="1">
      <c r="A269" s="135"/>
      <c r="B269" s="135"/>
      <c r="C269" s="135"/>
      <c r="D269" s="135"/>
      <c r="E269" s="135"/>
      <c r="F269" s="165"/>
      <c r="G269" s="135"/>
      <c r="H269" s="165"/>
      <c r="I269" s="165"/>
      <c r="J269" s="135"/>
      <c r="K269" s="165"/>
      <c r="L269" s="16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</row>
    <row r="270" ht="15.75" customHeight="1">
      <c r="A270" s="135"/>
      <c r="B270" s="135"/>
      <c r="C270" s="135"/>
      <c r="D270" s="135"/>
      <c r="E270" s="135"/>
      <c r="F270" s="165"/>
      <c r="G270" s="135"/>
      <c r="H270" s="165"/>
      <c r="I270" s="165"/>
      <c r="J270" s="135"/>
      <c r="K270" s="165"/>
      <c r="L270" s="16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</row>
    <row r="271" ht="15.75" customHeight="1">
      <c r="A271" s="135"/>
      <c r="B271" s="135"/>
      <c r="C271" s="135"/>
      <c r="D271" s="135"/>
      <c r="E271" s="135"/>
      <c r="F271" s="165"/>
      <c r="G271" s="135"/>
      <c r="H271" s="165"/>
      <c r="I271" s="165"/>
      <c r="J271" s="135"/>
      <c r="K271" s="165"/>
      <c r="L271" s="16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</row>
    <row r="272" ht="15.75" customHeight="1">
      <c r="A272" s="135"/>
      <c r="B272" s="135"/>
      <c r="C272" s="135"/>
      <c r="D272" s="135"/>
      <c r="E272" s="135"/>
      <c r="F272" s="165"/>
      <c r="G272" s="135"/>
      <c r="H272" s="165"/>
      <c r="I272" s="165"/>
      <c r="J272" s="135"/>
      <c r="K272" s="165"/>
      <c r="L272" s="16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ht="15.75" customHeight="1">
      <c r="A273" s="135"/>
      <c r="B273" s="135"/>
      <c r="C273" s="135"/>
      <c r="D273" s="135"/>
      <c r="E273" s="135"/>
      <c r="F273" s="165"/>
      <c r="G273" s="135"/>
      <c r="H273" s="165"/>
      <c r="I273" s="165"/>
      <c r="J273" s="135"/>
      <c r="K273" s="165"/>
      <c r="L273" s="16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</row>
    <row r="274" ht="15.75" customHeight="1">
      <c r="A274" s="135"/>
      <c r="B274" s="135"/>
      <c r="C274" s="135"/>
      <c r="D274" s="135"/>
      <c r="E274" s="135"/>
      <c r="F274" s="165"/>
      <c r="G274" s="135"/>
      <c r="H274" s="165"/>
      <c r="I274" s="165"/>
      <c r="J274" s="135"/>
      <c r="K274" s="165"/>
      <c r="L274" s="16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</row>
    <row r="275" ht="15.75" customHeight="1">
      <c r="A275" s="135"/>
      <c r="B275" s="135"/>
      <c r="C275" s="135"/>
      <c r="D275" s="135"/>
      <c r="E275" s="135"/>
      <c r="F275" s="165"/>
      <c r="G275" s="135"/>
      <c r="H275" s="165"/>
      <c r="I275" s="165"/>
      <c r="J275" s="135"/>
      <c r="K275" s="165"/>
      <c r="L275" s="16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</row>
    <row r="276" ht="15.75" customHeight="1">
      <c r="A276" s="135"/>
      <c r="B276" s="135"/>
      <c r="C276" s="135"/>
      <c r="D276" s="135"/>
      <c r="E276" s="135"/>
      <c r="F276" s="165"/>
      <c r="G276" s="135"/>
      <c r="H276" s="165"/>
      <c r="I276" s="165"/>
      <c r="J276" s="135"/>
      <c r="K276" s="165"/>
      <c r="L276" s="16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</row>
    <row r="277" ht="15.75" customHeight="1">
      <c r="A277" s="135"/>
      <c r="B277" s="135"/>
      <c r="C277" s="135"/>
      <c r="D277" s="135"/>
      <c r="E277" s="135"/>
      <c r="F277" s="165"/>
      <c r="G277" s="135"/>
      <c r="H277" s="165"/>
      <c r="I277" s="165"/>
      <c r="J277" s="135"/>
      <c r="K277" s="165"/>
      <c r="L277" s="16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</row>
    <row r="278" ht="15.75" customHeight="1">
      <c r="A278" s="135"/>
      <c r="B278" s="135"/>
      <c r="C278" s="135"/>
      <c r="D278" s="135"/>
      <c r="E278" s="135"/>
      <c r="F278" s="165"/>
      <c r="G278" s="135"/>
      <c r="H278" s="165"/>
      <c r="I278" s="165"/>
      <c r="J278" s="135"/>
      <c r="K278" s="165"/>
      <c r="L278" s="16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</row>
    <row r="279" ht="15.75" customHeight="1">
      <c r="A279" s="135"/>
      <c r="B279" s="135"/>
      <c r="C279" s="135"/>
      <c r="D279" s="135"/>
      <c r="E279" s="135"/>
      <c r="F279" s="165"/>
      <c r="G279" s="135"/>
      <c r="H279" s="165"/>
      <c r="I279" s="165"/>
      <c r="J279" s="135"/>
      <c r="K279" s="165"/>
      <c r="L279" s="16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</row>
    <row r="280" ht="15.75" customHeight="1">
      <c r="A280" s="135"/>
      <c r="B280" s="135"/>
      <c r="C280" s="135"/>
      <c r="D280" s="135"/>
      <c r="E280" s="135"/>
      <c r="F280" s="165"/>
      <c r="G280" s="135"/>
      <c r="H280" s="165"/>
      <c r="I280" s="165"/>
      <c r="J280" s="135"/>
      <c r="K280" s="165"/>
      <c r="L280" s="16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</row>
    <row r="281" ht="15.75" customHeight="1">
      <c r="A281" s="135"/>
      <c r="B281" s="135"/>
      <c r="C281" s="135"/>
      <c r="D281" s="135"/>
      <c r="E281" s="135"/>
      <c r="F281" s="165"/>
      <c r="G281" s="135"/>
      <c r="H281" s="165"/>
      <c r="I281" s="165"/>
      <c r="J281" s="135"/>
      <c r="K281" s="165"/>
      <c r="L281" s="16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</row>
    <row r="282" ht="15.75" customHeight="1">
      <c r="A282" s="135"/>
      <c r="B282" s="135"/>
      <c r="C282" s="135"/>
      <c r="D282" s="135"/>
      <c r="E282" s="135"/>
      <c r="F282" s="165"/>
      <c r="G282" s="135"/>
      <c r="H282" s="165"/>
      <c r="I282" s="165"/>
      <c r="J282" s="135"/>
      <c r="K282" s="165"/>
      <c r="L282" s="16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3" ht="15.75" customHeight="1">
      <c r="A283" s="135"/>
      <c r="B283" s="135"/>
      <c r="C283" s="135"/>
      <c r="D283" s="135"/>
      <c r="E283" s="135"/>
      <c r="F283" s="165"/>
      <c r="G283" s="135"/>
      <c r="H283" s="165"/>
      <c r="I283" s="165"/>
      <c r="J283" s="135"/>
      <c r="K283" s="165"/>
      <c r="L283" s="16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</row>
    <row r="284" ht="15.75" customHeight="1">
      <c r="A284" s="135"/>
      <c r="B284" s="135"/>
      <c r="C284" s="135"/>
      <c r="D284" s="135"/>
      <c r="E284" s="135"/>
      <c r="F284" s="165"/>
      <c r="G284" s="135"/>
      <c r="H284" s="165"/>
      <c r="I284" s="165"/>
      <c r="J284" s="135"/>
      <c r="K284" s="165"/>
      <c r="L284" s="16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</row>
    <row r="285" ht="15.75" customHeight="1">
      <c r="A285" s="135"/>
      <c r="B285" s="135"/>
      <c r="C285" s="135"/>
      <c r="D285" s="135"/>
      <c r="E285" s="135"/>
      <c r="F285" s="165"/>
      <c r="G285" s="135"/>
      <c r="H285" s="165"/>
      <c r="I285" s="165"/>
      <c r="J285" s="135"/>
      <c r="K285" s="165"/>
      <c r="L285" s="16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</row>
    <row r="286" ht="15.75" customHeight="1">
      <c r="A286" s="135"/>
      <c r="B286" s="135"/>
      <c r="C286" s="135"/>
      <c r="D286" s="135"/>
      <c r="E286" s="135"/>
      <c r="F286" s="165"/>
      <c r="G286" s="135"/>
      <c r="H286" s="165"/>
      <c r="I286" s="165"/>
      <c r="J286" s="135"/>
      <c r="K286" s="165"/>
      <c r="L286" s="16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</row>
    <row r="287" ht="15.75" customHeight="1">
      <c r="A287" s="135"/>
      <c r="B287" s="135"/>
      <c r="C287" s="135"/>
      <c r="D287" s="135"/>
      <c r="E287" s="135"/>
      <c r="F287" s="165"/>
      <c r="G287" s="135"/>
      <c r="H287" s="165"/>
      <c r="I287" s="165"/>
      <c r="J287" s="135"/>
      <c r="K287" s="165"/>
      <c r="L287" s="16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ht="15.75" customHeight="1">
      <c r="A288" s="135"/>
      <c r="B288" s="135"/>
      <c r="C288" s="135"/>
      <c r="D288" s="135"/>
      <c r="E288" s="135"/>
      <c r="F288" s="165"/>
      <c r="G288" s="135"/>
      <c r="H288" s="165"/>
      <c r="I288" s="165"/>
      <c r="J288" s="135"/>
      <c r="K288" s="165"/>
      <c r="L288" s="16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ht="15.75" customHeight="1">
      <c r="A289" s="135"/>
      <c r="B289" s="135"/>
      <c r="C289" s="135"/>
      <c r="D289" s="135"/>
      <c r="E289" s="135"/>
      <c r="F289" s="165"/>
      <c r="G289" s="135"/>
      <c r="H289" s="165"/>
      <c r="I289" s="165"/>
      <c r="J289" s="135"/>
      <c r="K289" s="165"/>
      <c r="L289" s="16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ht="15.75" customHeight="1">
      <c r="A290" s="135"/>
      <c r="B290" s="135"/>
      <c r="C290" s="135"/>
      <c r="D290" s="135"/>
      <c r="E290" s="135"/>
      <c r="F290" s="165"/>
      <c r="G290" s="135"/>
      <c r="H290" s="165"/>
      <c r="I290" s="165"/>
      <c r="J290" s="135"/>
      <c r="K290" s="165"/>
      <c r="L290" s="16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ht="15.75" customHeight="1">
      <c r="A291" s="135"/>
      <c r="B291" s="135"/>
      <c r="C291" s="135"/>
      <c r="D291" s="135"/>
      <c r="E291" s="135"/>
      <c r="F291" s="165"/>
      <c r="G291" s="135"/>
      <c r="H291" s="165"/>
      <c r="I291" s="165"/>
      <c r="J291" s="135"/>
      <c r="K291" s="165"/>
      <c r="L291" s="16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ht="15.75" customHeight="1">
      <c r="A292" s="135"/>
      <c r="B292" s="135"/>
      <c r="C292" s="135"/>
      <c r="D292" s="135"/>
      <c r="E292" s="135"/>
      <c r="F292" s="165"/>
      <c r="G292" s="135"/>
      <c r="H292" s="165"/>
      <c r="I292" s="165"/>
      <c r="J292" s="135"/>
      <c r="K292" s="165"/>
      <c r="L292" s="16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ht="15.75" customHeight="1">
      <c r="A293" s="135"/>
      <c r="B293" s="135"/>
      <c r="C293" s="135"/>
      <c r="D293" s="135"/>
      <c r="E293" s="135"/>
      <c r="F293" s="165"/>
      <c r="G293" s="135"/>
      <c r="H293" s="165"/>
      <c r="I293" s="165"/>
      <c r="J293" s="135"/>
      <c r="K293" s="165"/>
      <c r="L293" s="16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ht="15.75" customHeight="1">
      <c r="A294" s="135"/>
      <c r="B294" s="135"/>
      <c r="C294" s="135"/>
      <c r="D294" s="135"/>
      <c r="E294" s="135"/>
      <c r="F294" s="165"/>
      <c r="G294" s="135"/>
      <c r="H294" s="165"/>
      <c r="I294" s="165"/>
      <c r="J294" s="135"/>
      <c r="K294" s="165"/>
      <c r="L294" s="16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ht="15.75" customHeight="1">
      <c r="A295" s="135"/>
      <c r="B295" s="135"/>
      <c r="C295" s="135"/>
      <c r="D295" s="135"/>
      <c r="E295" s="135"/>
      <c r="F295" s="165"/>
      <c r="G295" s="135"/>
      <c r="H295" s="165"/>
      <c r="I295" s="165"/>
      <c r="J295" s="135"/>
      <c r="K295" s="165"/>
      <c r="L295" s="16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ht="15.75" customHeight="1">
      <c r="A296" s="135"/>
      <c r="B296" s="135"/>
      <c r="C296" s="135"/>
      <c r="D296" s="135"/>
      <c r="E296" s="135"/>
      <c r="F296" s="165"/>
      <c r="G296" s="135"/>
      <c r="H296" s="165"/>
      <c r="I296" s="165"/>
      <c r="J296" s="135"/>
      <c r="K296" s="165"/>
      <c r="L296" s="16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ht="15.75" customHeight="1">
      <c r="A297" s="135"/>
      <c r="B297" s="135"/>
      <c r="C297" s="135"/>
      <c r="D297" s="135"/>
      <c r="E297" s="135"/>
      <c r="F297" s="165"/>
      <c r="G297" s="135"/>
      <c r="H297" s="165"/>
      <c r="I297" s="165"/>
      <c r="J297" s="135"/>
      <c r="K297" s="165"/>
      <c r="L297" s="16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ht="15.75" customHeight="1">
      <c r="A298" s="135"/>
      <c r="B298" s="135"/>
      <c r="C298" s="135"/>
      <c r="D298" s="135"/>
      <c r="E298" s="135"/>
      <c r="F298" s="165"/>
      <c r="G298" s="135"/>
      <c r="H298" s="165"/>
      <c r="I298" s="165"/>
      <c r="J298" s="135"/>
      <c r="K298" s="165"/>
      <c r="L298" s="16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ht="15.75" customHeight="1">
      <c r="A299" s="135"/>
      <c r="B299" s="135"/>
      <c r="C299" s="135"/>
      <c r="D299" s="135"/>
      <c r="E299" s="135"/>
      <c r="F299" s="165"/>
      <c r="G299" s="135"/>
      <c r="H299" s="165"/>
      <c r="I299" s="165"/>
      <c r="J299" s="135"/>
      <c r="K299" s="165"/>
      <c r="L299" s="16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ht="15.75" customHeight="1">
      <c r="A300" s="135"/>
      <c r="B300" s="135"/>
      <c r="C300" s="135"/>
      <c r="D300" s="135"/>
      <c r="E300" s="135"/>
      <c r="F300" s="165"/>
      <c r="G300" s="135"/>
      <c r="H300" s="165"/>
      <c r="I300" s="165"/>
      <c r="J300" s="135"/>
      <c r="K300" s="165"/>
      <c r="L300" s="16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ht="15.75" customHeight="1">
      <c r="A301" s="135"/>
      <c r="B301" s="135"/>
      <c r="C301" s="135"/>
      <c r="D301" s="135"/>
      <c r="E301" s="135"/>
      <c r="F301" s="165"/>
      <c r="G301" s="135"/>
      <c r="H301" s="165"/>
      <c r="I301" s="165"/>
      <c r="J301" s="135"/>
      <c r="K301" s="165"/>
      <c r="L301" s="16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ht="15.75" customHeight="1">
      <c r="A302" s="135"/>
      <c r="B302" s="135"/>
      <c r="C302" s="135"/>
      <c r="D302" s="135"/>
      <c r="E302" s="135"/>
      <c r="F302" s="165"/>
      <c r="G302" s="135"/>
      <c r="H302" s="165"/>
      <c r="I302" s="165"/>
      <c r="J302" s="135"/>
      <c r="K302" s="165"/>
      <c r="L302" s="16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ht="15.75" customHeight="1">
      <c r="A303" s="135"/>
      <c r="B303" s="135"/>
      <c r="C303" s="135"/>
      <c r="D303" s="135"/>
      <c r="E303" s="135"/>
      <c r="F303" s="165"/>
      <c r="G303" s="135"/>
      <c r="H303" s="165"/>
      <c r="I303" s="165"/>
      <c r="J303" s="135"/>
      <c r="K303" s="165"/>
      <c r="L303" s="16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ht="15.75" customHeight="1">
      <c r="A304" s="135"/>
      <c r="B304" s="135"/>
      <c r="C304" s="135"/>
      <c r="D304" s="135"/>
      <c r="E304" s="135"/>
      <c r="F304" s="165"/>
      <c r="G304" s="135"/>
      <c r="H304" s="165"/>
      <c r="I304" s="165"/>
      <c r="J304" s="135"/>
      <c r="K304" s="165"/>
      <c r="L304" s="16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ht="15.75" customHeight="1">
      <c r="A305" s="135"/>
      <c r="B305" s="135"/>
      <c r="C305" s="135"/>
      <c r="D305" s="135"/>
      <c r="E305" s="135"/>
      <c r="F305" s="165"/>
      <c r="G305" s="135"/>
      <c r="H305" s="165"/>
      <c r="I305" s="165"/>
      <c r="J305" s="135"/>
      <c r="K305" s="165"/>
      <c r="L305" s="16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ht="15.75" customHeight="1">
      <c r="A306" s="135"/>
      <c r="B306" s="135"/>
      <c r="C306" s="135"/>
      <c r="D306" s="135"/>
      <c r="E306" s="135"/>
      <c r="F306" s="165"/>
      <c r="G306" s="135"/>
      <c r="H306" s="165"/>
      <c r="I306" s="165"/>
      <c r="J306" s="135"/>
      <c r="K306" s="165"/>
      <c r="L306" s="16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ht="15.75" customHeight="1">
      <c r="A307" s="135"/>
      <c r="B307" s="135"/>
      <c r="C307" s="135"/>
      <c r="D307" s="135"/>
      <c r="E307" s="135"/>
      <c r="F307" s="165"/>
      <c r="G307" s="135"/>
      <c r="H307" s="165"/>
      <c r="I307" s="165"/>
      <c r="J307" s="135"/>
      <c r="K307" s="165"/>
      <c r="L307" s="16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ht="15.75" customHeight="1">
      <c r="A308" s="135"/>
      <c r="B308" s="135"/>
      <c r="C308" s="135"/>
      <c r="D308" s="135"/>
      <c r="E308" s="135"/>
      <c r="F308" s="165"/>
      <c r="G308" s="135"/>
      <c r="H308" s="165"/>
      <c r="I308" s="165"/>
      <c r="J308" s="135"/>
      <c r="K308" s="165"/>
      <c r="L308" s="16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ht="15.75" customHeight="1">
      <c r="A309" s="135"/>
      <c r="B309" s="135"/>
      <c r="C309" s="135"/>
      <c r="D309" s="135"/>
      <c r="E309" s="135"/>
      <c r="F309" s="165"/>
      <c r="G309" s="135"/>
      <c r="H309" s="165"/>
      <c r="I309" s="165"/>
      <c r="J309" s="135"/>
      <c r="K309" s="165"/>
      <c r="L309" s="16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ht="15.75" customHeight="1">
      <c r="A310" s="135"/>
      <c r="B310" s="135"/>
      <c r="C310" s="135"/>
      <c r="D310" s="135"/>
      <c r="E310" s="135"/>
      <c r="F310" s="165"/>
      <c r="G310" s="135"/>
      <c r="H310" s="165"/>
      <c r="I310" s="165"/>
      <c r="J310" s="135"/>
      <c r="K310" s="165"/>
      <c r="L310" s="16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ht="15.75" customHeight="1">
      <c r="A311" s="135"/>
      <c r="B311" s="135"/>
      <c r="C311" s="135"/>
      <c r="D311" s="135"/>
      <c r="E311" s="135"/>
      <c r="F311" s="165"/>
      <c r="G311" s="135"/>
      <c r="H311" s="165"/>
      <c r="I311" s="165"/>
      <c r="J311" s="135"/>
      <c r="K311" s="165"/>
      <c r="L311" s="16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ht="15.75" customHeight="1">
      <c r="A312" s="135"/>
      <c r="B312" s="135"/>
      <c r="C312" s="135"/>
      <c r="D312" s="135"/>
      <c r="E312" s="135"/>
      <c r="F312" s="165"/>
      <c r="G312" s="135"/>
      <c r="H312" s="165"/>
      <c r="I312" s="165"/>
      <c r="J312" s="135"/>
      <c r="K312" s="165"/>
      <c r="L312" s="16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ht="15.75" customHeight="1">
      <c r="A313" s="135"/>
      <c r="B313" s="135"/>
      <c r="C313" s="135"/>
      <c r="D313" s="135"/>
      <c r="E313" s="135"/>
      <c r="F313" s="165"/>
      <c r="G313" s="135"/>
      <c r="H313" s="165"/>
      <c r="I313" s="165"/>
      <c r="J313" s="135"/>
      <c r="K313" s="165"/>
      <c r="L313" s="16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ht="15.75" customHeight="1">
      <c r="A314" s="135"/>
      <c r="B314" s="135"/>
      <c r="C314" s="135"/>
      <c r="D314" s="135"/>
      <c r="E314" s="135"/>
      <c r="F314" s="165"/>
      <c r="G314" s="135"/>
      <c r="H314" s="165"/>
      <c r="I314" s="165"/>
      <c r="J314" s="135"/>
      <c r="K314" s="165"/>
      <c r="L314" s="16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ht="15.75" customHeight="1">
      <c r="A315" s="135"/>
      <c r="B315" s="135"/>
      <c r="C315" s="135"/>
      <c r="D315" s="135"/>
      <c r="E315" s="135"/>
      <c r="F315" s="165"/>
      <c r="G315" s="135"/>
      <c r="H315" s="165"/>
      <c r="I315" s="165"/>
      <c r="J315" s="135"/>
      <c r="K315" s="165"/>
      <c r="L315" s="16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ht="15.75" customHeight="1">
      <c r="A316" s="135"/>
      <c r="B316" s="135"/>
      <c r="C316" s="135"/>
      <c r="D316" s="135"/>
      <c r="E316" s="135"/>
      <c r="F316" s="165"/>
      <c r="G316" s="135"/>
      <c r="H316" s="165"/>
      <c r="I316" s="165"/>
      <c r="J316" s="135"/>
      <c r="K316" s="165"/>
      <c r="L316" s="16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ht="15.75" customHeight="1">
      <c r="A317" s="135"/>
      <c r="B317" s="135"/>
      <c r="C317" s="135"/>
      <c r="D317" s="135"/>
      <c r="E317" s="135"/>
      <c r="F317" s="165"/>
      <c r="G317" s="135"/>
      <c r="H317" s="165"/>
      <c r="I317" s="165"/>
      <c r="J317" s="135"/>
      <c r="K317" s="165"/>
      <c r="L317" s="16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ht="15.75" customHeight="1">
      <c r="A318" s="135"/>
      <c r="B318" s="135"/>
      <c r="C318" s="135"/>
      <c r="D318" s="135"/>
      <c r="E318" s="135"/>
      <c r="F318" s="165"/>
      <c r="G318" s="135"/>
      <c r="H318" s="165"/>
      <c r="I318" s="165"/>
      <c r="J318" s="135"/>
      <c r="K318" s="165"/>
      <c r="L318" s="16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ht="15.75" customHeight="1">
      <c r="A319" s="135"/>
      <c r="B319" s="135"/>
      <c r="C319" s="135"/>
      <c r="D319" s="135"/>
      <c r="E319" s="135"/>
      <c r="F319" s="165"/>
      <c r="G319" s="135"/>
      <c r="H319" s="165"/>
      <c r="I319" s="165"/>
      <c r="J319" s="135"/>
      <c r="K319" s="165"/>
      <c r="L319" s="16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ht="15.75" customHeight="1">
      <c r="A320" s="135"/>
      <c r="B320" s="135"/>
      <c r="C320" s="135"/>
      <c r="D320" s="135"/>
      <c r="E320" s="135"/>
      <c r="F320" s="165"/>
      <c r="G320" s="135"/>
      <c r="H320" s="165"/>
      <c r="I320" s="165"/>
      <c r="J320" s="135"/>
      <c r="K320" s="165"/>
      <c r="L320" s="16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ht="15.75" customHeight="1">
      <c r="A321" s="135"/>
      <c r="B321" s="135"/>
      <c r="C321" s="135"/>
      <c r="D321" s="135"/>
      <c r="E321" s="135"/>
      <c r="F321" s="165"/>
      <c r="G321" s="135"/>
      <c r="H321" s="165"/>
      <c r="I321" s="165"/>
      <c r="J321" s="135"/>
      <c r="K321" s="165"/>
      <c r="L321" s="16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ht="15.75" customHeight="1">
      <c r="A322" s="135"/>
      <c r="B322" s="135"/>
      <c r="C322" s="135"/>
      <c r="D322" s="135"/>
      <c r="E322" s="135"/>
      <c r="F322" s="165"/>
      <c r="G322" s="135"/>
      <c r="H322" s="165"/>
      <c r="I322" s="165"/>
      <c r="J322" s="135"/>
      <c r="K322" s="165"/>
      <c r="L322" s="16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ht="15.75" customHeight="1">
      <c r="A323" s="135"/>
      <c r="B323" s="135"/>
      <c r="C323" s="135"/>
      <c r="D323" s="135"/>
      <c r="E323" s="135"/>
      <c r="F323" s="165"/>
      <c r="G323" s="135"/>
      <c r="H323" s="165"/>
      <c r="I323" s="165"/>
      <c r="J323" s="135"/>
      <c r="K323" s="165"/>
      <c r="L323" s="16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ht="15.75" customHeight="1">
      <c r="A324" s="135"/>
      <c r="B324" s="135"/>
      <c r="C324" s="135"/>
      <c r="D324" s="135"/>
      <c r="E324" s="135"/>
      <c r="F324" s="165"/>
      <c r="G324" s="135"/>
      <c r="H324" s="165"/>
      <c r="I324" s="165"/>
      <c r="J324" s="135"/>
      <c r="K324" s="165"/>
      <c r="L324" s="16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ht="15.75" customHeight="1">
      <c r="A325" s="135"/>
      <c r="B325" s="135"/>
      <c r="C325" s="135"/>
      <c r="D325" s="135"/>
      <c r="E325" s="135"/>
      <c r="F325" s="165"/>
      <c r="G325" s="135"/>
      <c r="H325" s="165"/>
      <c r="I325" s="165"/>
      <c r="J325" s="135"/>
      <c r="K325" s="165"/>
      <c r="L325" s="16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ht="15.75" customHeight="1">
      <c r="A326" s="135"/>
      <c r="B326" s="135"/>
      <c r="C326" s="135"/>
      <c r="D326" s="135"/>
      <c r="E326" s="135"/>
      <c r="F326" s="165"/>
      <c r="G326" s="135"/>
      <c r="H326" s="165"/>
      <c r="I326" s="165"/>
      <c r="J326" s="135"/>
      <c r="K326" s="165"/>
      <c r="L326" s="16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ht="15.75" customHeight="1">
      <c r="A327" s="135"/>
      <c r="B327" s="135"/>
      <c r="C327" s="135"/>
      <c r="D327" s="135"/>
      <c r="E327" s="135"/>
      <c r="F327" s="165"/>
      <c r="G327" s="135"/>
      <c r="H327" s="165"/>
      <c r="I327" s="165"/>
      <c r="J327" s="135"/>
      <c r="K327" s="165"/>
      <c r="L327" s="16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ht="15.75" customHeight="1">
      <c r="A328" s="135"/>
      <c r="B328" s="135"/>
      <c r="C328" s="135"/>
      <c r="D328" s="135"/>
      <c r="E328" s="135"/>
      <c r="F328" s="165"/>
      <c r="G328" s="135"/>
      <c r="H328" s="165"/>
      <c r="I328" s="165"/>
      <c r="J328" s="135"/>
      <c r="K328" s="165"/>
      <c r="L328" s="16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ht="15.75" customHeight="1">
      <c r="A329" s="135"/>
      <c r="B329" s="135"/>
      <c r="C329" s="135"/>
      <c r="D329" s="135"/>
      <c r="E329" s="135"/>
      <c r="F329" s="165"/>
      <c r="G329" s="135"/>
      <c r="H329" s="165"/>
      <c r="I329" s="165"/>
      <c r="J329" s="135"/>
      <c r="K329" s="165"/>
      <c r="L329" s="16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ht="15.75" customHeight="1">
      <c r="A330" s="135"/>
      <c r="B330" s="135"/>
      <c r="C330" s="135"/>
      <c r="D330" s="135"/>
      <c r="E330" s="135"/>
      <c r="F330" s="165"/>
      <c r="G330" s="135"/>
      <c r="H330" s="165"/>
      <c r="I330" s="165"/>
      <c r="J330" s="135"/>
      <c r="K330" s="165"/>
      <c r="L330" s="16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ht="15.75" customHeight="1">
      <c r="A331" s="135"/>
      <c r="B331" s="135"/>
      <c r="C331" s="135"/>
      <c r="D331" s="135"/>
      <c r="E331" s="135"/>
      <c r="F331" s="165"/>
      <c r="G331" s="135"/>
      <c r="H331" s="165"/>
      <c r="I331" s="165"/>
      <c r="J331" s="135"/>
      <c r="K331" s="165"/>
      <c r="L331" s="16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ht="15.75" customHeight="1">
      <c r="A332" s="135"/>
      <c r="B332" s="135"/>
      <c r="C332" s="135"/>
      <c r="D332" s="135"/>
      <c r="E332" s="135"/>
      <c r="F332" s="165"/>
      <c r="G332" s="135"/>
      <c r="H332" s="165"/>
      <c r="I332" s="165"/>
      <c r="J332" s="135"/>
      <c r="K332" s="165"/>
      <c r="L332" s="16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ht="15.75" customHeight="1">
      <c r="A333" s="135"/>
      <c r="B333" s="135"/>
      <c r="C333" s="135"/>
      <c r="D333" s="135"/>
      <c r="E333" s="135"/>
      <c r="F333" s="165"/>
      <c r="G333" s="135"/>
      <c r="H333" s="165"/>
      <c r="I333" s="165"/>
      <c r="J333" s="135"/>
      <c r="K333" s="165"/>
      <c r="L333" s="16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ht="15.75" customHeight="1">
      <c r="A334" s="135"/>
      <c r="B334" s="135"/>
      <c r="C334" s="135"/>
      <c r="D334" s="135"/>
      <c r="E334" s="135"/>
      <c r="F334" s="165"/>
      <c r="G334" s="135"/>
      <c r="H334" s="165"/>
      <c r="I334" s="165"/>
      <c r="J334" s="135"/>
      <c r="K334" s="165"/>
      <c r="L334" s="16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ht="15.75" customHeight="1">
      <c r="A335" s="135"/>
      <c r="B335" s="135"/>
      <c r="C335" s="135"/>
      <c r="D335" s="135"/>
      <c r="E335" s="135"/>
      <c r="F335" s="165"/>
      <c r="G335" s="135"/>
      <c r="H335" s="165"/>
      <c r="I335" s="165"/>
      <c r="J335" s="135"/>
      <c r="K335" s="165"/>
      <c r="L335" s="16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ht="15.75" customHeight="1">
      <c r="A336" s="135"/>
      <c r="B336" s="135"/>
      <c r="C336" s="135"/>
      <c r="D336" s="135"/>
      <c r="E336" s="135"/>
      <c r="F336" s="165"/>
      <c r="G336" s="135"/>
      <c r="H336" s="165"/>
      <c r="I336" s="165"/>
      <c r="J336" s="135"/>
      <c r="K336" s="165"/>
      <c r="L336" s="16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ht="15.75" customHeight="1">
      <c r="A337" s="135"/>
      <c r="B337" s="135"/>
      <c r="C337" s="135"/>
      <c r="D337" s="135"/>
      <c r="E337" s="135"/>
      <c r="F337" s="165"/>
      <c r="G337" s="135"/>
      <c r="H337" s="165"/>
      <c r="I337" s="165"/>
      <c r="J337" s="135"/>
      <c r="K337" s="165"/>
      <c r="L337" s="16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ht="15.75" customHeight="1">
      <c r="A338" s="135"/>
      <c r="B338" s="135"/>
      <c r="C338" s="135"/>
      <c r="D338" s="135"/>
      <c r="E338" s="135"/>
      <c r="F338" s="165"/>
      <c r="G338" s="135"/>
      <c r="H338" s="165"/>
      <c r="I338" s="165"/>
      <c r="J338" s="135"/>
      <c r="K338" s="165"/>
      <c r="L338" s="16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ht="15.75" customHeight="1">
      <c r="A339" s="135"/>
      <c r="B339" s="135"/>
      <c r="C339" s="135"/>
      <c r="D339" s="135"/>
      <c r="E339" s="135"/>
      <c r="F339" s="165"/>
      <c r="G339" s="135"/>
      <c r="H339" s="165"/>
      <c r="I339" s="165"/>
      <c r="J339" s="135"/>
      <c r="K339" s="165"/>
      <c r="L339" s="16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ht="15.75" customHeight="1">
      <c r="A340" s="135"/>
      <c r="B340" s="135"/>
      <c r="C340" s="135"/>
      <c r="D340" s="135"/>
      <c r="E340" s="135"/>
      <c r="F340" s="165"/>
      <c r="G340" s="135"/>
      <c r="H340" s="165"/>
      <c r="I340" s="165"/>
      <c r="J340" s="135"/>
      <c r="K340" s="165"/>
      <c r="L340" s="16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ht="15.75" customHeight="1">
      <c r="A341" s="135"/>
      <c r="B341" s="135"/>
      <c r="C341" s="135"/>
      <c r="D341" s="135"/>
      <c r="E341" s="135"/>
      <c r="F341" s="165"/>
      <c r="G341" s="135"/>
      <c r="H341" s="165"/>
      <c r="I341" s="165"/>
      <c r="J341" s="135"/>
      <c r="K341" s="165"/>
      <c r="L341" s="16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ht="15.75" customHeight="1">
      <c r="A342" s="135"/>
      <c r="B342" s="135"/>
      <c r="C342" s="135"/>
      <c r="D342" s="135"/>
      <c r="E342" s="135"/>
      <c r="F342" s="165"/>
      <c r="G342" s="135"/>
      <c r="H342" s="165"/>
      <c r="I342" s="165"/>
      <c r="J342" s="135"/>
      <c r="K342" s="165"/>
      <c r="L342" s="16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ht="15.75" customHeight="1">
      <c r="A343" s="135"/>
      <c r="B343" s="135"/>
      <c r="C343" s="135"/>
      <c r="D343" s="135"/>
      <c r="E343" s="135"/>
      <c r="F343" s="165"/>
      <c r="G343" s="135"/>
      <c r="H343" s="165"/>
      <c r="I343" s="165"/>
      <c r="J343" s="135"/>
      <c r="K343" s="165"/>
      <c r="L343" s="16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ht="15.75" customHeight="1">
      <c r="A344" s="135"/>
      <c r="B344" s="135"/>
      <c r="C344" s="135"/>
      <c r="D344" s="135"/>
      <c r="E344" s="135"/>
      <c r="F344" s="165"/>
      <c r="G344" s="135"/>
      <c r="H344" s="165"/>
      <c r="I344" s="165"/>
      <c r="J344" s="135"/>
      <c r="K344" s="165"/>
      <c r="L344" s="16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ht="15.75" customHeight="1">
      <c r="A345" s="135"/>
      <c r="B345" s="135"/>
      <c r="C345" s="135"/>
      <c r="D345" s="135"/>
      <c r="E345" s="135"/>
      <c r="F345" s="165"/>
      <c r="G345" s="135"/>
      <c r="H345" s="165"/>
      <c r="I345" s="165"/>
      <c r="J345" s="135"/>
      <c r="K345" s="165"/>
      <c r="L345" s="16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ht="15.75" customHeight="1">
      <c r="A346" s="135"/>
      <c r="B346" s="135"/>
      <c r="C346" s="135"/>
      <c r="D346" s="135"/>
      <c r="E346" s="135"/>
      <c r="F346" s="165"/>
      <c r="G346" s="135"/>
      <c r="H346" s="165"/>
      <c r="I346" s="165"/>
      <c r="J346" s="135"/>
      <c r="K346" s="165"/>
      <c r="L346" s="16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ht="15.75" customHeight="1">
      <c r="A347" s="135"/>
      <c r="B347" s="135"/>
      <c r="C347" s="135"/>
      <c r="D347" s="135"/>
      <c r="E347" s="135"/>
      <c r="F347" s="165"/>
      <c r="G347" s="135"/>
      <c r="H347" s="165"/>
      <c r="I347" s="165"/>
      <c r="J347" s="135"/>
      <c r="K347" s="165"/>
      <c r="L347" s="16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ht="15.75" customHeight="1">
      <c r="A348" s="135"/>
      <c r="B348" s="135"/>
      <c r="C348" s="135"/>
      <c r="D348" s="135"/>
      <c r="E348" s="135"/>
      <c r="F348" s="165"/>
      <c r="G348" s="135"/>
      <c r="H348" s="165"/>
      <c r="I348" s="165"/>
      <c r="J348" s="135"/>
      <c r="K348" s="165"/>
      <c r="L348" s="16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ht="15.75" customHeight="1">
      <c r="A349" s="135"/>
      <c r="B349" s="135"/>
      <c r="C349" s="135"/>
      <c r="D349" s="135"/>
      <c r="E349" s="135"/>
      <c r="F349" s="165"/>
      <c r="G349" s="135"/>
      <c r="H349" s="165"/>
      <c r="I349" s="165"/>
      <c r="J349" s="135"/>
      <c r="K349" s="165"/>
      <c r="L349" s="16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ht="15.75" customHeight="1">
      <c r="A350" s="135"/>
      <c r="B350" s="135"/>
      <c r="C350" s="135"/>
      <c r="D350" s="135"/>
      <c r="E350" s="135"/>
      <c r="F350" s="165"/>
      <c r="G350" s="135"/>
      <c r="H350" s="165"/>
      <c r="I350" s="165"/>
      <c r="J350" s="135"/>
      <c r="K350" s="165"/>
      <c r="L350" s="16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ht="15.75" customHeight="1">
      <c r="A351" s="135"/>
      <c r="B351" s="135"/>
      <c r="C351" s="135"/>
      <c r="D351" s="135"/>
      <c r="E351" s="135"/>
      <c r="F351" s="165"/>
      <c r="G351" s="135"/>
      <c r="H351" s="165"/>
      <c r="I351" s="165"/>
      <c r="J351" s="135"/>
      <c r="K351" s="165"/>
      <c r="L351" s="16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ht="15.75" customHeight="1">
      <c r="A352" s="135"/>
      <c r="B352" s="135"/>
      <c r="C352" s="135"/>
      <c r="D352" s="135"/>
      <c r="E352" s="135"/>
      <c r="F352" s="165"/>
      <c r="G352" s="135"/>
      <c r="H352" s="165"/>
      <c r="I352" s="165"/>
      <c r="J352" s="135"/>
      <c r="K352" s="165"/>
      <c r="L352" s="16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ht="15.75" customHeight="1">
      <c r="A353" s="135"/>
      <c r="B353" s="135"/>
      <c r="C353" s="135"/>
      <c r="D353" s="135"/>
      <c r="E353" s="135"/>
      <c r="F353" s="165"/>
      <c r="G353" s="135"/>
      <c r="H353" s="165"/>
      <c r="I353" s="165"/>
      <c r="J353" s="135"/>
      <c r="K353" s="165"/>
      <c r="L353" s="16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ht="15.75" customHeight="1">
      <c r="A354" s="135"/>
      <c r="B354" s="135"/>
      <c r="C354" s="135"/>
      <c r="D354" s="135"/>
      <c r="E354" s="135"/>
      <c r="F354" s="165"/>
      <c r="G354" s="135"/>
      <c r="H354" s="165"/>
      <c r="I354" s="165"/>
      <c r="J354" s="135"/>
      <c r="K354" s="165"/>
      <c r="L354" s="16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ht="15.75" customHeight="1">
      <c r="A355" s="135"/>
      <c r="B355" s="135"/>
      <c r="C355" s="135"/>
      <c r="D355" s="135"/>
      <c r="E355" s="135"/>
      <c r="F355" s="165"/>
      <c r="G355" s="135"/>
      <c r="H355" s="165"/>
      <c r="I355" s="165"/>
      <c r="J355" s="135"/>
      <c r="K355" s="165"/>
      <c r="L355" s="16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ht="15.75" customHeight="1">
      <c r="A356" s="135"/>
      <c r="B356" s="135"/>
      <c r="C356" s="135"/>
      <c r="D356" s="135"/>
      <c r="E356" s="135"/>
      <c r="F356" s="165"/>
      <c r="G356" s="135"/>
      <c r="H356" s="165"/>
      <c r="I356" s="165"/>
      <c r="J356" s="135"/>
      <c r="K356" s="165"/>
      <c r="L356" s="16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ht="15.75" customHeight="1">
      <c r="A357" s="135"/>
      <c r="B357" s="135"/>
      <c r="C357" s="135"/>
      <c r="D357" s="135"/>
      <c r="E357" s="135"/>
      <c r="F357" s="165"/>
      <c r="G357" s="135"/>
      <c r="H357" s="165"/>
      <c r="I357" s="165"/>
      <c r="J357" s="135"/>
      <c r="K357" s="165"/>
      <c r="L357" s="16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ht="15.75" customHeight="1">
      <c r="A358" s="135"/>
      <c r="B358" s="135"/>
      <c r="C358" s="135"/>
      <c r="D358" s="135"/>
      <c r="E358" s="135"/>
      <c r="F358" s="165"/>
      <c r="G358" s="135"/>
      <c r="H358" s="165"/>
      <c r="I358" s="165"/>
      <c r="J358" s="135"/>
      <c r="K358" s="165"/>
      <c r="L358" s="16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ht="15.75" customHeight="1">
      <c r="A359" s="135"/>
      <c r="B359" s="135"/>
      <c r="C359" s="135"/>
      <c r="D359" s="135"/>
      <c r="E359" s="135"/>
      <c r="F359" s="165"/>
      <c r="G359" s="135"/>
      <c r="H359" s="165"/>
      <c r="I359" s="165"/>
      <c r="J359" s="135"/>
      <c r="K359" s="165"/>
      <c r="L359" s="16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ht="15.75" customHeight="1">
      <c r="A360" s="135"/>
      <c r="B360" s="135"/>
      <c r="C360" s="135"/>
      <c r="D360" s="135"/>
      <c r="E360" s="135"/>
      <c r="F360" s="165"/>
      <c r="G360" s="135"/>
      <c r="H360" s="165"/>
      <c r="I360" s="165"/>
      <c r="J360" s="135"/>
      <c r="K360" s="165"/>
      <c r="L360" s="16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ht="15.75" customHeight="1">
      <c r="A361" s="135"/>
      <c r="B361" s="135"/>
      <c r="C361" s="135"/>
      <c r="D361" s="135"/>
      <c r="E361" s="135"/>
      <c r="F361" s="165"/>
      <c r="G361" s="135"/>
      <c r="H361" s="165"/>
      <c r="I361" s="165"/>
      <c r="J361" s="135"/>
      <c r="K361" s="165"/>
      <c r="L361" s="16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ht="15.75" customHeight="1">
      <c r="A362" s="135"/>
      <c r="B362" s="135"/>
      <c r="C362" s="135"/>
      <c r="D362" s="135"/>
      <c r="E362" s="135"/>
      <c r="F362" s="165"/>
      <c r="G362" s="135"/>
      <c r="H362" s="165"/>
      <c r="I362" s="165"/>
      <c r="J362" s="135"/>
      <c r="K362" s="165"/>
      <c r="L362" s="16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ht="15.75" customHeight="1">
      <c r="A363" s="135"/>
      <c r="B363" s="135"/>
      <c r="C363" s="135"/>
      <c r="D363" s="135"/>
      <c r="E363" s="135"/>
      <c r="F363" s="165"/>
      <c r="G363" s="135"/>
      <c r="H363" s="165"/>
      <c r="I363" s="165"/>
      <c r="J363" s="135"/>
      <c r="K363" s="165"/>
      <c r="L363" s="16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ht="15.75" customHeight="1">
      <c r="A364" s="135"/>
      <c r="B364" s="135"/>
      <c r="C364" s="135"/>
      <c r="D364" s="135"/>
      <c r="E364" s="135"/>
      <c r="F364" s="165"/>
      <c r="G364" s="135"/>
      <c r="H364" s="165"/>
      <c r="I364" s="165"/>
      <c r="J364" s="135"/>
      <c r="K364" s="165"/>
      <c r="L364" s="16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ht="15.75" customHeight="1">
      <c r="A365" s="135"/>
      <c r="B365" s="135"/>
      <c r="C365" s="135"/>
      <c r="D365" s="135"/>
      <c r="E365" s="135"/>
      <c r="F365" s="165"/>
      <c r="G365" s="135"/>
      <c r="H365" s="165"/>
      <c r="I365" s="165"/>
      <c r="J365" s="135"/>
      <c r="K365" s="165"/>
      <c r="L365" s="16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ht="15.75" customHeight="1">
      <c r="A366" s="135"/>
      <c r="B366" s="135"/>
      <c r="C366" s="135"/>
      <c r="D366" s="135"/>
      <c r="E366" s="135"/>
      <c r="F366" s="165"/>
      <c r="G366" s="135"/>
      <c r="H366" s="165"/>
      <c r="I366" s="165"/>
      <c r="J366" s="135"/>
      <c r="K366" s="165"/>
      <c r="L366" s="16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ht="15.75" customHeight="1">
      <c r="A367" s="135"/>
      <c r="B367" s="135"/>
      <c r="C367" s="135"/>
      <c r="D367" s="135"/>
      <c r="E367" s="135"/>
      <c r="F367" s="165"/>
      <c r="G367" s="135"/>
      <c r="H367" s="165"/>
      <c r="I367" s="165"/>
      <c r="J367" s="135"/>
      <c r="K367" s="165"/>
      <c r="L367" s="16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ht="15.75" customHeight="1">
      <c r="A368" s="135"/>
      <c r="B368" s="135"/>
      <c r="C368" s="135"/>
      <c r="D368" s="135"/>
      <c r="E368" s="135"/>
      <c r="F368" s="165"/>
      <c r="G368" s="135"/>
      <c r="H368" s="165"/>
      <c r="I368" s="165"/>
      <c r="J368" s="135"/>
      <c r="K368" s="165"/>
      <c r="L368" s="16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ht="15.75" customHeight="1">
      <c r="A369" s="135"/>
      <c r="B369" s="135"/>
      <c r="C369" s="135"/>
      <c r="D369" s="135"/>
      <c r="E369" s="135"/>
      <c r="F369" s="165"/>
      <c r="G369" s="135"/>
      <c r="H369" s="165"/>
      <c r="I369" s="165"/>
      <c r="J369" s="135"/>
      <c r="K369" s="165"/>
      <c r="L369" s="16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ht="15.75" customHeight="1">
      <c r="A370" s="135"/>
      <c r="B370" s="135"/>
      <c r="C370" s="135"/>
      <c r="D370" s="135"/>
      <c r="E370" s="135"/>
      <c r="F370" s="165"/>
      <c r="G370" s="135"/>
      <c r="H370" s="165"/>
      <c r="I370" s="165"/>
      <c r="J370" s="135"/>
      <c r="K370" s="165"/>
      <c r="L370" s="16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ht="15.75" customHeight="1">
      <c r="A371" s="135"/>
      <c r="B371" s="135"/>
      <c r="C371" s="135"/>
      <c r="D371" s="135"/>
      <c r="E371" s="135"/>
      <c r="F371" s="165"/>
      <c r="G371" s="135"/>
      <c r="H371" s="165"/>
      <c r="I371" s="165"/>
      <c r="J371" s="135"/>
      <c r="K371" s="165"/>
      <c r="L371" s="16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ht="15.75" customHeight="1">
      <c r="A372" s="135"/>
      <c r="B372" s="135"/>
      <c r="C372" s="135"/>
      <c r="D372" s="135"/>
      <c r="E372" s="135"/>
      <c r="F372" s="165"/>
      <c r="G372" s="135"/>
      <c r="H372" s="165"/>
      <c r="I372" s="165"/>
      <c r="J372" s="135"/>
      <c r="K372" s="165"/>
      <c r="L372" s="16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ht="15.75" customHeight="1">
      <c r="A373" s="135"/>
      <c r="B373" s="135"/>
      <c r="C373" s="135"/>
      <c r="D373" s="135"/>
      <c r="E373" s="135"/>
      <c r="F373" s="165"/>
      <c r="G373" s="135"/>
      <c r="H373" s="165"/>
      <c r="I373" s="165"/>
      <c r="J373" s="135"/>
      <c r="K373" s="165"/>
      <c r="L373" s="16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ht="15.75" customHeight="1">
      <c r="A374" s="135"/>
      <c r="B374" s="135"/>
      <c r="C374" s="135"/>
      <c r="D374" s="135"/>
      <c r="E374" s="135"/>
      <c r="F374" s="165"/>
      <c r="G374" s="135"/>
      <c r="H374" s="165"/>
      <c r="I374" s="165"/>
      <c r="J374" s="135"/>
      <c r="K374" s="165"/>
      <c r="L374" s="16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ht="15.75" customHeight="1">
      <c r="A375" s="135"/>
      <c r="B375" s="135"/>
      <c r="C375" s="135"/>
      <c r="D375" s="135"/>
      <c r="E375" s="135"/>
      <c r="F375" s="165"/>
      <c r="G375" s="135"/>
      <c r="H375" s="165"/>
      <c r="I375" s="165"/>
      <c r="J375" s="135"/>
      <c r="K375" s="165"/>
      <c r="L375" s="16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ht="15.75" customHeight="1">
      <c r="A376" s="135"/>
      <c r="B376" s="135"/>
      <c r="C376" s="135"/>
      <c r="D376" s="135"/>
      <c r="E376" s="135"/>
      <c r="F376" s="165"/>
      <c r="G376" s="135"/>
      <c r="H376" s="165"/>
      <c r="I376" s="165"/>
      <c r="J376" s="135"/>
      <c r="K376" s="165"/>
      <c r="L376" s="16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ht="15.75" customHeight="1">
      <c r="A377" s="135"/>
      <c r="B377" s="135"/>
      <c r="C377" s="135"/>
      <c r="D377" s="135"/>
      <c r="E377" s="135"/>
      <c r="F377" s="165"/>
      <c r="G377" s="135"/>
      <c r="H377" s="165"/>
      <c r="I377" s="165"/>
      <c r="J377" s="135"/>
      <c r="K377" s="165"/>
      <c r="L377" s="16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ht="15.75" customHeight="1">
      <c r="A378" s="135"/>
      <c r="B378" s="135"/>
      <c r="C378" s="135"/>
      <c r="D378" s="135"/>
      <c r="E378" s="135"/>
      <c r="F378" s="165"/>
      <c r="G378" s="135"/>
      <c r="H378" s="165"/>
      <c r="I378" s="165"/>
      <c r="J378" s="135"/>
      <c r="K378" s="165"/>
      <c r="L378" s="16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ht="15.75" customHeight="1">
      <c r="A379" s="135"/>
      <c r="B379" s="135"/>
      <c r="C379" s="135"/>
      <c r="D379" s="135"/>
      <c r="E379" s="135"/>
      <c r="F379" s="165"/>
      <c r="G379" s="135"/>
      <c r="H379" s="165"/>
      <c r="I379" s="165"/>
      <c r="J379" s="135"/>
      <c r="K379" s="165"/>
      <c r="L379" s="16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ht="15.75" customHeight="1">
      <c r="A380" s="135"/>
      <c r="B380" s="135"/>
      <c r="C380" s="135"/>
      <c r="D380" s="135"/>
      <c r="E380" s="135"/>
      <c r="F380" s="165"/>
      <c r="G380" s="135"/>
      <c r="H380" s="165"/>
      <c r="I380" s="165"/>
      <c r="J380" s="135"/>
      <c r="K380" s="165"/>
      <c r="L380" s="16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ht="15.75" customHeight="1">
      <c r="A381" s="135"/>
      <c r="B381" s="135"/>
      <c r="C381" s="135"/>
      <c r="D381" s="135"/>
      <c r="E381" s="135"/>
      <c r="F381" s="165"/>
      <c r="G381" s="135"/>
      <c r="H381" s="165"/>
      <c r="I381" s="165"/>
      <c r="J381" s="135"/>
      <c r="K381" s="165"/>
      <c r="L381" s="16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ht="15.75" customHeight="1">
      <c r="A382" s="135"/>
      <c r="B382" s="135"/>
      <c r="C382" s="135"/>
      <c r="D382" s="135"/>
      <c r="E382" s="135"/>
      <c r="F382" s="165"/>
      <c r="G382" s="135"/>
      <c r="H382" s="165"/>
      <c r="I382" s="165"/>
      <c r="J382" s="135"/>
      <c r="K382" s="165"/>
      <c r="L382" s="16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ht="15.75" customHeight="1">
      <c r="A383" s="135"/>
      <c r="B383" s="135"/>
      <c r="C383" s="135"/>
      <c r="D383" s="135"/>
      <c r="E383" s="135"/>
      <c r="F383" s="165"/>
      <c r="G383" s="135"/>
      <c r="H383" s="165"/>
      <c r="I383" s="165"/>
      <c r="J383" s="135"/>
      <c r="K383" s="165"/>
      <c r="L383" s="16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ht="15.75" customHeight="1">
      <c r="A384" s="135"/>
      <c r="B384" s="135"/>
      <c r="C384" s="135"/>
      <c r="D384" s="135"/>
      <c r="E384" s="135"/>
      <c r="F384" s="165"/>
      <c r="G384" s="135"/>
      <c r="H384" s="165"/>
      <c r="I384" s="165"/>
      <c r="J384" s="135"/>
      <c r="K384" s="165"/>
      <c r="L384" s="16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ht="15.75" customHeight="1">
      <c r="A385" s="135"/>
      <c r="B385" s="135"/>
      <c r="C385" s="135"/>
      <c r="D385" s="135"/>
      <c r="E385" s="135"/>
      <c r="F385" s="165"/>
      <c r="G385" s="135"/>
      <c r="H385" s="165"/>
      <c r="I385" s="165"/>
      <c r="J385" s="135"/>
      <c r="K385" s="165"/>
      <c r="L385" s="16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ht="15.75" customHeight="1">
      <c r="A386" s="135"/>
      <c r="B386" s="135"/>
      <c r="C386" s="135"/>
      <c r="D386" s="135"/>
      <c r="E386" s="135"/>
      <c r="F386" s="165"/>
      <c r="G386" s="135"/>
      <c r="H386" s="165"/>
      <c r="I386" s="165"/>
      <c r="J386" s="135"/>
      <c r="K386" s="165"/>
      <c r="L386" s="16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ht="15.75" customHeight="1">
      <c r="A387" s="135"/>
      <c r="B387" s="135"/>
      <c r="C387" s="135"/>
      <c r="D387" s="135"/>
      <c r="E387" s="135"/>
      <c r="F387" s="165"/>
      <c r="G387" s="135"/>
      <c r="H387" s="165"/>
      <c r="I387" s="165"/>
      <c r="J387" s="135"/>
      <c r="K387" s="165"/>
      <c r="L387" s="16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ht="15.75" customHeight="1">
      <c r="A388" s="135"/>
      <c r="B388" s="135"/>
      <c r="C388" s="135"/>
      <c r="D388" s="135"/>
      <c r="E388" s="135"/>
      <c r="F388" s="165"/>
      <c r="G388" s="135"/>
      <c r="H388" s="165"/>
      <c r="I388" s="165"/>
      <c r="J388" s="135"/>
      <c r="K388" s="165"/>
      <c r="L388" s="16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ht="15.75" customHeight="1">
      <c r="A389" s="135"/>
      <c r="B389" s="135"/>
      <c r="C389" s="135"/>
      <c r="D389" s="135"/>
      <c r="E389" s="135"/>
      <c r="F389" s="165"/>
      <c r="G389" s="135"/>
      <c r="H389" s="165"/>
      <c r="I389" s="165"/>
      <c r="J389" s="135"/>
      <c r="K389" s="165"/>
      <c r="L389" s="16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ht="15.75" customHeight="1">
      <c r="A390" s="135"/>
      <c r="B390" s="135"/>
      <c r="C390" s="135"/>
      <c r="D390" s="135"/>
      <c r="E390" s="135"/>
      <c r="F390" s="165"/>
      <c r="G390" s="135"/>
      <c r="H390" s="165"/>
      <c r="I390" s="165"/>
      <c r="J390" s="135"/>
      <c r="K390" s="165"/>
      <c r="L390" s="16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ht="15.75" customHeight="1">
      <c r="A391" s="135"/>
      <c r="B391" s="135"/>
      <c r="C391" s="135"/>
      <c r="D391" s="135"/>
      <c r="E391" s="135"/>
      <c r="F391" s="165"/>
      <c r="G391" s="135"/>
      <c r="H391" s="165"/>
      <c r="I391" s="165"/>
      <c r="J391" s="135"/>
      <c r="K391" s="165"/>
      <c r="L391" s="16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ht="15.75" customHeight="1">
      <c r="A392" s="135"/>
      <c r="B392" s="135"/>
      <c r="C392" s="135"/>
      <c r="D392" s="135"/>
      <c r="E392" s="135"/>
      <c r="F392" s="165"/>
      <c r="G392" s="135"/>
      <c r="H392" s="165"/>
      <c r="I392" s="165"/>
      <c r="J392" s="135"/>
      <c r="K392" s="165"/>
      <c r="L392" s="16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ht="15.75" customHeight="1">
      <c r="A393" s="135"/>
      <c r="B393" s="135"/>
      <c r="C393" s="135"/>
      <c r="D393" s="135"/>
      <c r="E393" s="135"/>
      <c r="F393" s="165"/>
      <c r="G393" s="135"/>
      <c r="H393" s="165"/>
      <c r="I393" s="165"/>
      <c r="J393" s="135"/>
      <c r="K393" s="165"/>
      <c r="L393" s="16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ht="15.75" customHeight="1">
      <c r="A394" s="135"/>
      <c r="B394" s="135"/>
      <c r="C394" s="135"/>
      <c r="D394" s="135"/>
      <c r="E394" s="135"/>
      <c r="F394" s="165"/>
      <c r="G394" s="135"/>
      <c r="H394" s="165"/>
      <c r="I394" s="165"/>
      <c r="J394" s="135"/>
      <c r="K394" s="165"/>
      <c r="L394" s="16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ht="15.75" customHeight="1">
      <c r="A395" s="135"/>
      <c r="B395" s="135"/>
      <c r="C395" s="135"/>
      <c r="D395" s="135"/>
      <c r="E395" s="135"/>
      <c r="F395" s="165"/>
      <c r="G395" s="135"/>
      <c r="H395" s="165"/>
      <c r="I395" s="165"/>
      <c r="J395" s="135"/>
      <c r="K395" s="165"/>
      <c r="L395" s="16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ht="15.75" customHeight="1">
      <c r="A396" s="135"/>
      <c r="B396" s="135"/>
      <c r="C396" s="135"/>
      <c r="D396" s="135"/>
      <c r="E396" s="135"/>
      <c r="F396" s="165"/>
      <c r="G396" s="135"/>
      <c r="H396" s="165"/>
      <c r="I396" s="165"/>
      <c r="J396" s="135"/>
      <c r="K396" s="165"/>
      <c r="L396" s="16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ht="15.75" customHeight="1">
      <c r="A397" s="135"/>
      <c r="B397" s="135"/>
      <c r="C397" s="135"/>
      <c r="D397" s="135"/>
      <c r="E397" s="135"/>
      <c r="F397" s="165"/>
      <c r="G397" s="135"/>
      <c r="H397" s="165"/>
      <c r="I397" s="165"/>
      <c r="J397" s="135"/>
      <c r="K397" s="165"/>
      <c r="L397" s="16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ht="15.75" customHeight="1">
      <c r="A398" s="135"/>
      <c r="B398" s="135"/>
      <c r="C398" s="135"/>
      <c r="D398" s="135"/>
      <c r="E398" s="135"/>
      <c r="F398" s="165"/>
      <c r="G398" s="135"/>
      <c r="H398" s="165"/>
      <c r="I398" s="165"/>
      <c r="J398" s="135"/>
      <c r="K398" s="165"/>
      <c r="L398" s="16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ht="15.75" customHeight="1">
      <c r="A399" s="135"/>
      <c r="B399" s="135"/>
      <c r="C399" s="135"/>
      <c r="D399" s="135"/>
      <c r="E399" s="135"/>
      <c r="F399" s="165"/>
      <c r="G399" s="135"/>
      <c r="H399" s="165"/>
      <c r="I399" s="165"/>
      <c r="J399" s="135"/>
      <c r="K399" s="165"/>
      <c r="L399" s="16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ht="15.75" customHeight="1">
      <c r="A400" s="135"/>
      <c r="B400" s="135"/>
      <c r="C400" s="135"/>
      <c r="D400" s="135"/>
      <c r="E400" s="135"/>
      <c r="F400" s="165"/>
      <c r="G400" s="135"/>
      <c r="H400" s="165"/>
      <c r="I400" s="165"/>
      <c r="J400" s="135"/>
      <c r="K400" s="165"/>
      <c r="L400" s="16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ht="15.75" customHeight="1">
      <c r="A401" s="135"/>
      <c r="B401" s="135"/>
      <c r="C401" s="135"/>
      <c r="D401" s="135"/>
      <c r="E401" s="135"/>
      <c r="F401" s="165"/>
      <c r="G401" s="135"/>
      <c r="H401" s="165"/>
      <c r="I401" s="165"/>
      <c r="J401" s="135"/>
      <c r="K401" s="165"/>
      <c r="L401" s="16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ht="15.75" customHeight="1">
      <c r="A402" s="135"/>
      <c r="B402" s="135"/>
      <c r="C402" s="135"/>
      <c r="D402" s="135"/>
      <c r="E402" s="135"/>
      <c r="F402" s="165"/>
      <c r="G402" s="135"/>
      <c r="H402" s="165"/>
      <c r="I402" s="165"/>
      <c r="J402" s="135"/>
      <c r="K402" s="165"/>
      <c r="L402" s="16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ht="15.75" customHeight="1">
      <c r="A403" s="135"/>
      <c r="B403" s="135"/>
      <c r="C403" s="135"/>
      <c r="D403" s="135"/>
      <c r="E403" s="135"/>
      <c r="F403" s="165"/>
      <c r="G403" s="135"/>
      <c r="H403" s="165"/>
      <c r="I403" s="165"/>
      <c r="J403" s="135"/>
      <c r="K403" s="165"/>
      <c r="L403" s="16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ht="15.75" customHeight="1">
      <c r="A404" s="135"/>
      <c r="B404" s="135"/>
      <c r="C404" s="135"/>
      <c r="D404" s="135"/>
      <c r="E404" s="135"/>
      <c r="F404" s="165"/>
      <c r="G404" s="135"/>
      <c r="H404" s="165"/>
      <c r="I404" s="165"/>
      <c r="J404" s="135"/>
      <c r="K404" s="165"/>
      <c r="L404" s="16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ht="15.75" customHeight="1">
      <c r="A405" s="135"/>
      <c r="B405" s="135"/>
      <c r="C405" s="135"/>
      <c r="D405" s="135"/>
      <c r="E405" s="135"/>
      <c r="F405" s="165"/>
      <c r="G405" s="135"/>
      <c r="H405" s="165"/>
      <c r="I405" s="165"/>
      <c r="J405" s="135"/>
      <c r="K405" s="165"/>
      <c r="L405" s="16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ht="15.75" customHeight="1">
      <c r="A406" s="135"/>
      <c r="B406" s="135"/>
      <c r="C406" s="135"/>
      <c r="D406" s="135"/>
      <c r="E406" s="135"/>
      <c r="F406" s="165"/>
      <c r="G406" s="135"/>
      <c r="H406" s="165"/>
      <c r="I406" s="165"/>
      <c r="J406" s="135"/>
      <c r="K406" s="165"/>
      <c r="L406" s="16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ht="15.75" customHeight="1">
      <c r="A407" s="135"/>
      <c r="B407" s="135"/>
      <c r="C407" s="135"/>
      <c r="D407" s="135"/>
      <c r="E407" s="135"/>
      <c r="F407" s="165"/>
      <c r="G407" s="135"/>
      <c r="H407" s="165"/>
      <c r="I407" s="165"/>
      <c r="J407" s="135"/>
      <c r="K407" s="165"/>
      <c r="L407" s="16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ht="15.75" customHeight="1">
      <c r="A408" s="135"/>
      <c r="B408" s="135"/>
      <c r="C408" s="135"/>
      <c r="D408" s="135"/>
      <c r="E408" s="135"/>
      <c r="F408" s="165"/>
      <c r="G408" s="135"/>
      <c r="H408" s="165"/>
      <c r="I408" s="165"/>
      <c r="J408" s="135"/>
      <c r="K408" s="165"/>
      <c r="L408" s="16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ht="15.75" customHeight="1">
      <c r="A409" s="135"/>
      <c r="B409" s="135"/>
      <c r="C409" s="135"/>
      <c r="D409" s="135"/>
      <c r="E409" s="135"/>
      <c r="F409" s="165"/>
      <c r="G409" s="135"/>
      <c r="H409" s="165"/>
      <c r="I409" s="165"/>
      <c r="J409" s="135"/>
      <c r="K409" s="165"/>
      <c r="L409" s="16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ht="15.75" customHeight="1">
      <c r="A410" s="135"/>
      <c r="B410" s="135"/>
      <c r="C410" s="135"/>
      <c r="D410" s="135"/>
      <c r="E410" s="135"/>
      <c r="F410" s="165"/>
      <c r="G410" s="135"/>
      <c r="H410" s="165"/>
      <c r="I410" s="165"/>
      <c r="J410" s="135"/>
      <c r="K410" s="165"/>
      <c r="L410" s="16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ht="15.75" customHeight="1">
      <c r="A411" s="135"/>
      <c r="B411" s="135"/>
      <c r="C411" s="135"/>
      <c r="D411" s="135"/>
      <c r="E411" s="135"/>
      <c r="F411" s="165"/>
      <c r="G411" s="135"/>
      <c r="H411" s="165"/>
      <c r="I411" s="165"/>
      <c r="J411" s="135"/>
      <c r="K411" s="165"/>
      <c r="L411" s="16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ht="15.75" customHeight="1">
      <c r="A412" s="135"/>
      <c r="B412" s="135"/>
      <c r="C412" s="135"/>
      <c r="D412" s="135"/>
      <c r="E412" s="135"/>
      <c r="F412" s="165"/>
      <c r="G412" s="135"/>
      <c r="H412" s="165"/>
      <c r="I412" s="165"/>
      <c r="J412" s="135"/>
      <c r="K412" s="165"/>
      <c r="L412" s="16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ht="15.75" customHeight="1">
      <c r="A413" s="135"/>
      <c r="B413" s="135"/>
      <c r="C413" s="135"/>
      <c r="D413" s="135"/>
      <c r="E413" s="135"/>
      <c r="F413" s="165"/>
      <c r="G413" s="135"/>
      <c r="H413" s="165"/>
      <c r="I413" s="165"/>
      <c r="J413" s="135"/>
      <c r="K413" s="165"/>
      <c r="L413" s="16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ht="15.75" customHeight="1">
      <c r="A414" s="135"/>
      <c r="B414" s="135"/>
      <c r="C414" s="135"/>
      <c r="D414" s="135"/>
      <c r="E414" s="135"/>
      <c r="F414" s="165"/>
      <c r="G414" s="135"/>
      <c r="H414" s="165"/>
      <c r="I414" s="165"/>
      <c r="J414" s="135"/>
      <c r="K414" s="165"/>
      <c r="L414" s="16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ht="15.75" customHeight="1">
      <c r="A415" s="135"/>
      <c r="B415" s="135"/>
      <c r="C415" s="135"/>
      <c r="D415" s="135"/>
      <c r="E415" s="135"/>
      <c r="F415" s="165"/>
      <c r="G415" s="135"/>
      <c r="H415" s="165"/>
      <c r="I415" s="165"/>
      <c r="J415" s="135"/>
      <c r="K415" s="165"/>
      <c r="L415" s="16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ht="15.75" customHeight="1">
      <c r="A416" s="135"/>
      <c r="B416" s="135"/>
      <c r="C416" s="135"/>
      <c r="D416" s="135"/>
      <c r="E416" s="135"/>
      <c r="F416" s="165"/>
      <c r="G416" s="135"/>
      <c r="H416" s="165"/>
      <c r="I416" s="165"/>
      <c r="J416" s="135"/>
      <c r="K416" s="165"/>
      <c r="L416" s="16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ht="15.75" customHeight="1">
      <c r="A417" s="135"/>
      <c r="B417" s="135"/>
      <c r="C417" s="135"/>
      <c r="D417" s="135"/>
      <c r="E417" s="135"/>
      <c r="F417" s="165"/>
      <c r="G417" s="135"/>
      <c r="H417" s="165"/>
      <c r="I417" s="165"/>
      <c r="J417" s="135"/>
      <c r="K417" s="165"/>
      <c r="L417" s="16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ht="15.75" customHeight="1">
      <c r="A418" s="135"/>
      <c r="B418" s="135"/>
      <c r="C418" s="135"/>
      <c r="D418" s="135"/>
      <c r="E418" s="135"/>
      <c r="F418" s="165"/>
      <c r="G418" s="135"/>
      <c r="H418" s="165"/>
      <c r="I418" s="165"/>
      <c r="J418" s="135"/>
      <c r="K418" s="165"/>
      <c r="L418" s="16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ht="15.75" customHeight="1">
      <c r="A419" s="135"/>
      <c r="B419" s="135"/>
      <c r="C419" s="135"/>
      <c r="D419" s="135"/>
      <c r="E419" s="135"/>
      <c r="F419" s="165"/>
      <c r="G419" s="135"/>
      <c r="H419" s="165"/>
      <c r="I419" s="165"/>
      <c r="J419" s="135"/>
      <c r="K419" s="165"/>
      <c r="L419" s="16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ht="15.75" customHeight="1">
      <c r="A420" s="135"/>
      <c r="B420" s="135"/>
      <c r="C420" s="135"/>
      <c r="D420" s="135"/>
      <c r="E420" s="135"/>
      <c r="F420" s="165"/>
      <c r="G420" s="135"/>
      <c r="H420" s="165"/>
      <c r="I420" s="165"/>
      <c r="J420" s="135"/>
      <c r="K420" s="165"/>
      <c r="L420" s="16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ht="15.75" customHeight="1">
      <c r="A421" s="135"/>
      <c r="B421" s="135"/>
      <c r="C421" s="135"/>
      <c r="D421" s="135"/>
      <c r="E421" s="135"/>
      <c r="F421" s="165"/>
      <c r="G421" s="135"/>
      <c r="H421" s="165"/>
      <c r="I421" s="165"/>
      <c r="J421" s="135"/>
      <c r="K421" s="165"/>
      <c r="L421" s="16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ht="15.75" customHeight="1">
      <c r="A422" s="135"/>
      <c r="B422" s="135"/>
      <c r="C422" s="135"/>
      <c r="D422" s="135"/>
      <c r="E422" s="135"/>
      <c r="F422" s="165"/>
      <c r="G422" s="135"/>
      <c r="H422" s="165"/>
      <c r="I422" s="165"/>
      <c r="J422" s="135"/>
      <c r="K422" s="165"/>
      <c r="L422" s="16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ht="15.75" customHeight="1">
      <c r="A423" s="135"/>
      <c r="B423" s="135"/>
      <c r="C423" s="135"/>
      <c r="D423" s="135"/>
      <c r="E423" s="135"/>
      <c r="F423" s="165"/>
      <c r="G423" s="135"/>
      <c r="H423" s="165"/>
      <c r="I423" s="165"/>
      <c r="J423" s="135"/>
      <c r="K423" s="165"/>
      <c r="L423" s="16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ht="15.75" customHeight="1">
      <c r="A424" s="135"/>
      <c r="B424" s="135"/>
      <c r="C424" s="135"/>
      <c r="D424" s="135"/>
      <c r="E424" s="135"/>
      <c r="F424" s="165"/>
      <c r="G424" s="135"/>
      <c r="H424" s="165"/>
      <c r="I424" s="165"/>
      <c r="J424" s="135"/>
      <c r="K424" s="165"/>
      <c r="L424" s="16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ht="15.75" customHeight="1">
      <c r="A425" s="135"/>
      <c r="B425" s="135"/>
      <c r="C425" s="135"/>
      <c r="D425" s="135"/>
      <c r="E425" s="135"/>
      <c r="F425" s="165"/>
      <c r="G425" s="135"/>
      <c r="H425" s="165"/>
      <c r="I425" s="165"/>
      <c r="J425" s="135"/>
      <c r="K425" s="165"/>
      <c r="L425" s="16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5.75" customHeight="1">
      <c r="A426" s="135"/>
      <c r="B426" s="135"/>
      <c r="C426" s="135"/>
      <c r="D426" s="135"/>
      <c r="E426" s="135"/>
      <c r="F426" s="165"/>
      <c r="G426" s="135"/>
      <c r="H426" s="165"/>
      <c r="I426" s="165"/>
      <c r="J426" s="135"/>
      <c r="K426" s="165"/>
      <c r="L426" s="16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5.75" customHeight="1">
      <c r="A427" s="135"/>
      <c r="B427" s="135"/>
      <c r="C427" s="135"/>
      <c r="D427" s="135"/>
      <c r="E427" s="135"/>
      <c r="F427" s="165"/>
      <c r="G427" s="135"/>
      <c r="H427" s="165"/>
      <c r="I427" s="165"/>
      <c r="J427" s="135"/>
      <c r="K427" s="165"/>
      <c r="L427" s="16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5.75" customHeight="1">
      <c r="A428" s="135"/>
      <c r="B428" s="135"/>
      <c r="C428" s="135"/>
      <c r="D428" s="135"/>
      <c r="E428" s="135"/>
      <c r="F428" s="165"/>
      <c r="G428" s="135"/>
      <c r="H428" s="165"/>
      <c r="I428" s="165"/>
      <c r="J428" s="135"/>
      <c r="K428" s="165"/>
      <c r="L428" s="16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5.75" customHeight="1">
      <c r="A429" s="135"/>
      <c r="B429" s="135"/>
      <c r="C429" s="135"/>
      <c r="D429" s="135"/>
      <c r="E429" s="135"/>
      <c r="F429" s="165"/>
      <c r="G429" s="135"/>
      <c r="H429" s="165"/>
      <c r="I429" s="165"/>
      <c r="J429" s="135"/>
      <c r="K429" s="165"/>
      <c r="L429" s="16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5.75" customHeight="1">
      <c r="A430" s="135"/>
      <c r="B430" s="135"/>
      <c r="C430" s="135"/>
      <c r="D430" s="135"/>
      <c r="E430" s="135"/>
      <c r="F430" s="165"/>
      <c r="G430" s="135"/>
      <c r="H430" s="165"/>
      <c r="I430" s="165"/>
      <c r="J430" s="135"/>
      <c r="K430" s="165"/>
      <c r="L430" s="16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5.75" customHeight="1">
      <c r="A431" s="135"/>
      <c r="B431" s="135"/>
      <c r="C431" s="135"/>
      <c r="D431" s="135"/>
      <c r="E431" s="135"/>
      <c r="F431" s="165"/>
      <c r="G431" s="135"/>
      <c r="H431" s="165"/>
      <c r="I431" s="165"/>
      <c r="J431" s="135"/>
      <c r="K431" s="165"/>
      <c r="L431" s="16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5.75" customHeight="1">
      <c r="A432" s="135"/>
      <c r="B432" s="135"/>
      <c r="C432" s="135"/>
      <c r="D432" s="135"/>
      <c r="E432" s="135"/>
      <c r="F432" s="165"/>
      <c r="G432" s="135"/>
      <c r="H432" s="165"/>
      <c r="I432" s="165"/>
      <c r="J432" s="135"/>
      <c r="K432" s="165"/>
      <c r="L432" s="16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5.75" customHeight="1">
      <c r="A433" s="135"/>
      <c r="B433" s="135"/>
      <c r="C433" s="135"/>
      <c r="D433" s="135"/>
      <c r="E433" s="135"/>
      <c r="F433" s="165"/>
      <c r="G433" s="135"/>
      <c r="H433" s="165"/>
      <c r="I433" s="165"/>
      <c r="J433" s="135"/>
      <c r="K433" s="165"/>
      <c r="L433" s="16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5.75" customHeight="1">
      <c r="A434" s="135"/>
      <c r="B434" s="135"/>
      <c r="C434" s="135"/>
      <c r="D434" s="135"/>
      <c r="E434" s="135"/>
      <c r="F434" s="165"/>
      <c r="G434" s="135"/>
      <c r="H434" s="165"/>
      <c r="I434" s="165"/>
      <c r="J434" s="135"/>
      <c r="K434" s="165"/>
      <c r="L434" s="16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5.75" customHeight="1">
      <c r="A435" s="135"/>
      <c r="B435" s="135"/>
      <c r="C435" s="135"/>
      <c r="D435" s="135"/>
      <c r="E435" s="135"/>
      <c r="F435" s="165"/>
      <c r="G435" s="135"/>
      <c r="H435" s="165"/>
      <c r="I435" s="165"/>
      <c r="J435" s="135"/>
      <c r="K435" s="165"/>
      <c r="L435" s="16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5.75" customHeight="1">
      <c r="A436" s="135"/>
      <c r="B436" s="135"/>
      <c r="C436" s="135"/>
      <c r="D436" s="135"/>
      <c r="E436" s="135"/>
      <c r="F436" s="165"/>
      <c r="G436" s="135"/>
      <c r="H436" s="165"/>
      <c r="I436" s="165"/>
      <c r="J436" s="135"/>
      <c r="K436" s="165"/>
      <c r="L436" s="16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5.75" customHeight="1">
      <c r="A437" s="135"/>
      <c r="B437" s="135"/>
      <c r="C437" s="135"/>
      <c r="D437" s="135"/>
      <c r="E437" s="135"/>
      <c r="F437" s="165"/>
      <c r="G437" s="135"/>
      <c r="H437" s="165"/>
      <c r="I437" s="165"/>
      <c r="J437" s="135"/>
      <c r="K437" s="165"/>
      <c r="L437" s="16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5.75" customHeight="1">
      <c r="A438" s="135"/>
      <c r="B438" s="135"/>
      <c r="C438" s="135"/>
      <c r="D438" s="135"/>
      <c r="E438" s="135"/>
      <c r="F438" s="165"/>
      <c r="G438" s="135"/>
      <c r="H438" s="165"/>
      <c r="I438" s="165"/>
      <c r="J438" s="135"/>
      <c r="K438" s="165"/>
      <c r="L438" s="16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5.75" customHeight="1">
      <c r="A439" s="135"/>
      <c r="B439" s="135"/>
      <c r="C439" s="135"/>
      <c r="D439" s="135"/>
      <c r="E439" s="135"/>
      <c r="F439" s="165"/>
      <c r="G439" s="135"/>
      <c r="H439" s="165"/>
      <c r="I439" s="165"/>
      <c r="J439" s="135"/>
      <c r="K439" s="165"/>
      <c r="L439" s="16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5.75" customHeight="1">
      <c r="A440" s="135"/>
      <c r="B440" s="135"/>
      <c r="C440" s="135"/>
      <c r="D440" s="135"/>
      <c r="E440" s="135"/>
      <c r="F440" s="165"/>
      <c r="G440" s="135"/>
      <c r="H440" s="165"/>
      <c r="I440" s="165"/>
      <c r="J440" s="135"/>
      <c r="K440" s="165"/>
      <c r="L440" s="16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5.75" customHeight="1">
      <c r="A441" s="135"/>
      <c r="B441" s="135"/>
      <c r="C441" s="135"/>
      <c r="D441" s="135"/>
      <c r="E441" s="135"/>
      <c r="F441" s="165"/>
      <c r="G441" s="135"/>
      <c r="H441" s="165"/>
      <c r="I441" s="165"/>
      <c r="J441" s="135"/>
      <c r="K441" s="165"/>
      <c r="L441" s="16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5.75" customHeight="1">
      <c r="A442" s="135"/>
      <c r="B442" s="135"/>
      <c r="C442" s="135"/>
      <c r="D442" s="135"/>
      <c r="E442" s="135"/>
      <c r="F442" s="165"/>
      <c r="G442" s="135"/>
      <c r="H442" s="165"/>
      <c r="I442" s="165"/>
      <c r="J442" s="135"/>
      <c r="K442" s="165"/>
      <c r="L442" s="16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5.75" customHeight="1">
      <c r="A443" s="135"/>
      <c r="B443" s="135"/>
      <c r="C443" s="135"/>
      <c r="D443" s="135"/>
      <c r="E443" s="135"/>
      <c r="F443" s="165"/>
      <c r="G443" s="135"/>
      <c r="H443" s="165"/>
      <c r="I443" s="165"/>
      <c r="J443" s="135"/>
      <c r="K443" s="165"/>
      <c r="L443" s="16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5.75" customHeight="1">
      <c r="A444" s="135"/>
      <c r="B444" s="135"/>
      <c r="C444" s="135"/>
      <c r="D444" s="135"/>
      <c r="E444" s="135"/>
      <c r="F444" s="165"/>
      <c r="G444" s="135"/>
      <c r="H444" s="165"/>
      <c r="I444" s="165"/>
      <c r="J444" s="135"/>
      <c r="K444" s="165"/>
      <c r="L444" s="16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5.75" customHeight="1">
      <c r="A445" s="135"/>
      <c r="B445" s="135"/>
      <c r="C445" s="135"/>
      <c r="D445" s="135"/>
      <c r="E445" s="135"/>
      <c r="F445" s="165"/>
      <c r="G445" s="135"/>
      <c r="H445" s="165"/>
      <c r="I445" s="165"/>
      <c r="J445" s="135"/>
      <c r="K445" s="165"/>
      <c r="L445" s="16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5.75" customHeight="1">
      <c r="A446" s="135"/>
      <c r="B446" s="135"/>
      <c r="C446" s="135"/>
      <c r="D446" s="135"/>
      <c r="E446" s="135"/>
      <c r="F446" s="165"/>
      <c r="G446" s="135"/>
      <c r="H446" s="165"/>
      <c r="I446" s="165"/>
      <c r="J446" s="135"/>
      <c r="K446" s="165"/>
      <c r="L446" s="16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5.75" customHeight="1">
      <c r="A447" s="135"/>
      <c r="B447" s="135"/>
      <c r="C447" s="135"/>
      <c r="D447" s="135"/>
      <c r="E447" s="135"/>
      <c r="F447" s="165"/>
      <c r="G447" s="135"/>
      <c r="H447" s="165"/>
      <c r="I447" s="165"/>
      <c r="J447" s="135"/>
      <c r="K447" s="165"/>
      <c r="L447" s="16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5.75" customHeight="1">
      <c r="A448" s="135"/>
      <c r="B448" s="135"/>
      <c r="C448" s="135"/>
      <c r="D448" s="135"/>
      <c r="E448" s="135"/>
      <c r="F448" s="165"/>
      <c r="G448" s="135"/>
      <c r="H448" s="165"/>
      <c r="I448" s="165"/>
      <c r="J448" s="135"/>
      <c r="K448" s="165"/>
      <c r="L448" s="16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5.75" customHeight="1">
      <c r="A449" s="135"/>
      <c r="B449" s="135"/>
      <c r="C449" s="135"/>
      <c r="D449" s="135"/>
      <c r="E449" s="135"/>
      <c r="F449" s="165"/>
      <c r="G449" s="135"/>
      <c r="H449" s="165"/>
      <c r="I449" s="165"/>
      <c r="J449" s="135"/>
      <c r="K449" s="165"/>
      <c r="L449" s="16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5.75" customHeight="1">
      <c r="A450" s="135"/>
      <c r="B450" s="135"/>
      <c r="C450" s="135"/>
      <c r="D450" s="135"/>
      <c r="E450" s="135"/>
      <c r="F450" s="165"/>
      <c r="G450" s="135"/>
      <c r="H450" s="165"/>
      <c r="I450" s="165"/>
      <c r="J450" s="135"/>
      <c r="K450" s="165"/>
      <c r="L450" s="16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5.75" customHeight="1">
      <c r="A451" s="135"/>
      <c r="B451" s="135"/>
      <c r="C451" s="135"/>
      <c r="D451" s="135"/>
      <c r="E451" s="135"/>
      <c r="F451" s="165"/>
      <c r="G451" s="135"/>
      <c r="H451" s="165"/>
      <c r="I451" s="165"/>
      <c r="J451" s="135"/>
      <c r="K451" s="165"/>
      <c r="L451" s="16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5.75" customHeight="1">
      <c r="A452" s="135"/>
      <c r="B452" s="135"/>
      <c r="C452" s="135"/>
      <c r="D452" s="135"/>
      <c r="E452" s="135"/>
      <c r="F452" s="165"/>
      <c r="G452" s="135"/>
      <c r="H452" s="165"/>
      <c r="I452" s="165"/>
      <c r="J452" s="135"/>
      <c r="K452" s="165"/>
      <c r="L452" s="16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5.75" customHeight="1">
      <c r="A453" s="135"/>
      <c r="B453" s="135"/>
      <c r="C453" s="135"/>
      <c r="D453" s="135"/>
      <c r="E453" s="135"/>
      <c r="F453" s="165"/>
      <c r="G453" s="135"/>
      <c r="H453" s="165"/>
      <c r="I453" s="165"/>
      <c r="J453" s="135"/>
      <c r="K453" s="165"/>
      <c r="L453" s="16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5.75" customHeight="1">
      <c r="A454" s="135"/>
      <c r="B454" s="135"/>
      <c r="C454" s="135"/>
      <c r="D454" s="135"/>
      <c r="E454" s="135"/>
      <c r="F454" s="165"/>
      <c r="G454" s="135"/>
      <c r="H454" s="165"/>
      <c r="I454" s="165"/>
      <c r="J454" s="135"/>
      <c r="K454" s="165"/>
      <c r="L454" s="16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5.75" customHeight="1">
      <c r="A455" s="135"/>
      <c r="B455" s="135"/>
      <c r="C455" s="135"/>
      <c r="D455" s="135"/>
      <c r="E455" s="135"/>
      <c r="F455" s="165"/>
      <c r="G455" s="135"/>
      <c r="H455" s="165"/>
      <c r="I455" s="165"/>
      <c r="J455" s="135"/>
      <c r="K455" s="165"/>
      <c r="L455" s="16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5.75" customHeight="1">
      <c r="A456" s="135"/>
      <c r="B456" s="135"/>
      <c r="C456" s="135"/>
      <c r="D456" s="135"/>
      <c r="E456" s="135"/>
      <c r="F456" s="165"/>
      <c r="G456" s="135"/>
      <c r="H456" s="165"/>
      <c r="I456" s="165"/>
      <c r="J456" s="135"/>
      <c r="K456" s="165"/>
      <c r="L456" s="16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5.75" customHeight="1">
      <c r="A457" s="135"/>
      <c r="B457" s="135"/>
      <c r="C457" s="135"/>
      <c r="D457" s="135"/>
      <c r="E457" s="135"/>
      <c r="F457" s="165"/>
      <c r="G457" s="135"/>
      <c r="H457" s="165"/>
      <c r="I457" s="165"/>
      <c r="J457" s="135"/>
      <c r="K457" s="165"/>
      <c r="L457" s="16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5.75" customHeight="1">
      <c r="A458" s="135"/>
      <c r="B458" s="135"/>
      <c r="C458" s="135"/>
      <c r="D458" s="135"/>
      <c r="E458" s="135"/>
      <c r="F458" s="165"/>
      <c r="G458" s="135"/>
      <c r="H458" s="165"/>
      <c r="I458" s="165"/>
      <c r="J458" s="135"/>
      <c r="K458" s="165"/>
      <c r="L458" s="16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5.75" customHeight="1">
      <c r="A459" s="135"/>
      <c r="B459" s="135"/>
      <c r="C459" s="135"/>
      <c r="D459" s="135"/>
      <c r="E459" s="135"/>
      <c r="F459" s="165"/>
      <c r="G459" s="135"/>
      <c r="H459" s="165"/>
      <c r="I459" s="165"/>
      <c r="J459" s="135"/>
      <c r="K459" s="165"/>
      <c r="L459" s="16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5.75" customHeight="1">
      <c r="A460" s="135"/>
      <c r="B460" s="135"/>
      <c r="C460" s="135"/>
      <c r="D460" s="135"/>
      <c r="E460" s="135"/>
      <c r="F460" s="165"/>
      <c r="G460" s="135"/>
      <c r="H460" s="165"/>
      <c r="I460" s="165"/>
      <c r="J460" s="135"/>
      <c r="K460" s="165"/>
      <c r="L460" s="16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5.75" customHeight="1">
      <c r="A461" s="135"/>
      <c r="B461" s="135"/>
      <c r="C461" s="135"/>
      <c r="D461" s="135"/>
      <c r="E461" s="135"/>
      <c r="F461" s="165"/>
      <c r="G461" s="135"/>
      <c r="H461" s="165"/>
      <c r="I461" s="165"/>
      <c r="J461" s="135"/>
      <c r="K461" s="165"/>
      <c r="L461" s="16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5.75" customHeight="1">
      <c r="A462" s="135"/>
      <c r="B462" s="135"/>
      <c r="C462" s="135"/>
      <c r="D462" s="135"/>
      <c r="E462" s="135"/>
      <c r="F462" s="165"/>
      <c r="G462" s="135"/>
      <c r="H462" s="165"/>
      <c r="I462" s="165"/>
      <c r="J462" s="135"/>
      <c r="K462" s="165"/>
      <c r="L462" s="16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5.75" customHeight="1">
      <c r="A463" s="135"/>
      <c r="B463" s="135"/>
      <c r="C463" s="135"/>
      <c r="D463" s="135"/>
      <c r="E463" s="135"/>
      <c r="F463" s="165"/>
      <c r="G463" s="135"/>
      <c r="H463" s="165"/>
      <c r="I463" s="165"/>
      <c r="J463" s="135"/>
      <c r="K463" s="165"/>
      <c r="L463" s="16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5.75" customHeight="1">
      <c r="A464" s="135"/>
      <c r="B464" s="135"/>
      <c r="C464" s="135"/>
      <c r="D464" s="135"/>
      <c r="E464" s="135"/>
      <c r="F464" s="165"/>
      <c r="G464" s="135"/>
      <c r="H464" s="165"/>
      <c r="I464" s="165"/>
      <c r="J464" s="135"/>
      <c r="K464" s="165"/>
      <c r="L464" s="16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5.75" customHeight="1">
      <c r="A465" s="135"/>
      <c r="B465" s="135"/>
      <c r="C465" s="135"/>
      <c r="D465" s="135"/>
      <c r="E465" s="135"/>
      <c r="F465" s="165"/>
      <c r="G465" s="135"/>
      <c r="H465" s="165"/>
      <c r="I465" s="165"/>
      <c r="J465" s="135"/>
      <c r="K465" s="165"/>
      <c r="L465" s="16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5.75" customHeight="1">
      <c r="A466" s="135"/>
      <c r="B466" s="135"/>
      <c r="C466" s="135"/>
      <c r="D466" s="135"/>
      <c r="E466" s="135"/>
      <c r="F466" s="165"/>
      <c r="G466" s="135"/>
      <c r="H466" s="165"/>
      <c r="I466" s="165"/>
      <c r="J466" s="135"/>
      <c r="K466" s="165"/>
      <c r="L466" s="16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5.75" customHeight="1">
      <c r="A467" s="135"/>
      <c r="B467" s="135"/>
      <c r="C467" s="135"/>
      <c r="D467" s="135"/>
      <c r="E467" s="135"/>
      <c r="F467" s="165"/>
      <c r="G467" s="135"/>
      <c r="H467" s="165"/>
      <c r="I467" s="165"/>
      <c r="J467" s="135"/>
      <c r="K467" s="165"/>
      <c r="L467" s="16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5.75" customHeight="1">
      <c r="A468" s="135"/>
      <c r="B468" s="135"/>
      <c r="C468" s="135"/>
      <c r="D468" s="135"/>
      <c r="E468" s="135"/>
      <c r="F468" s="165"/>
      <c r="G468" s="135"/>
      <c r="H468" s="165"/>
      <c r="I468" s="165"/>
      <c r="J468" s="135"/>
      <c r="K468" s="165"/>
      <c r="L468" s="16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5.75" customHeight="1">
      <c r="A469" s="135"/>
      <c r="B469" s="135"/>
      <c r="C469" s="135"/>
      <c r="D469" s="135"/>
      <c r="E469" s="135"/>
      <c r="F469" s="165"/>
      <c r="G469" s="135"/>
      <c r="H469" s="165"/>
      <c r="I469" s="165"/>
      <c r="J469" s="135"/>
      <c r="K469" s="165"/>
      <c r="L469" s="16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5.75" customHeight="1">
      <c r="A470" s="135"/>
      <c r="B470" s="135"/>
      <c r="C470" s="135"/>
      <c r="D470" s="135"/>
      <c r="E470" s="135"/>
      <c r="F470" s="165"/>
      <c r="G470" s="135"/>
      <c r="H470" s="165"/>
      <c r="I470" s="165"/>
      <c r="J470" s="135"/>
      <c r="K470" s="165"/>
      <c r="L470" s="16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5.75" customHeight="1">
      <c r="A471" s="135"/>
      <c r="B471" s="135"/>
      <c r="C471" s="135"/>
      <c r="D471" s="135"/>
      <c r="E471" s="135"/>
      <c r="F471" s="165"/>
      <c r="G471" s="135"/>
      <c r="H471" s="165"/>
      <c r="I471" s="165"/>
      <c r="J471" s="135"/>
      <c r="K471" s="165"/>
      <c r="L471" s="16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5.75" customHeight="1">
      <c r="A472" s="135"/>
      <c r="B472" s="135"/>
      <c r="C472" s="135"/>
      <c r="D472" s="135"/>
      <c r="E472" s="135"/>
      <c r="F472" s="165"/>
      <c r="G472" s="135"/>
      <c r="H472" s="165"/>
      <c r="I472" s="165"/>
      <c r="J472" s="135"/>
      <c r="K472" s="165"/>
      <c r="L472" s="16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5.75" customHeight="1">
      <c r="A473" s="135"/>
      <c r="B473" s="135"/>
      <c r="C473" s="135"/>
      <c r="D473" s="135"/>
      <c r="E473" s="135"/>
      <c r="F473" s="165"/>
      <c r="G473" s="135"/>
      <c r="H473" s="165"/>
      <c r="I473" s="165"/>
      <c r="J473" s="135"/>
      <c r="K473" s="165"/>
      <c r="L473" s="16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5.75" customHeight="1">
      <c r="A474" s="135"/>
      <c r="B474" s="135"/>
      <c r="C474" s="135"/>
      <c r="D474" s="135"/>
      <c r="E474" s="135"/>
      <c r="F474" s="165"/>
      <c r="G474" s="135"/>
      <c r="H474" s="165"/>
      <c r="I474" s="165"/>
      <c r="J474" s="135"/>
      <c r="K474" s="165"/>
      <c r="L474" s="16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5.75" customHeight="1">
      <c r="A475" s="135"/>
      <c r="B475" s="135"/>
      <c r="C475" s="135"/>
      <c r="D475" s="135"/>
      <c r="E475" s="135"/>
      <c r="F475" s="165"/>
      <c r="G475" s="135"/>
      <c r="H475" s="165"/>
      <c r="I475" s="165"/>
      <c r="J475" s="135"/>
      <c r="K475" s="165"/>
      <c r="L475" s="16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5.75" customHeight="1">
      <c r="A476" s="135"/>
      <c r="B476" s="135"/>
      <c r="C476" s="135"/>
      <c r="D476" s="135"/>
      <c r="E476" s="135"/>
      <c r="F476" s="165"/>
      <c r="G476" s="135"/>
      <c r="H476" s="165"/>
      <c r="I476" s="165"/>
      <c r="J476" s="135"/>
      <c r="K476" s="165"/>
      <c r="L476" s="16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5.75" customHeight="1">
      <c r="A477" s="135"/>
      <c r="B477" s="135"/>
      <c r="C477" s="135"/>
      <c r="D477" s="135"/>
      <c r="E477" s="135"/>
      <c r="F477" s="165"/>
      <c r="G477" s="135"/>
      <c r="H477" s="165"/>
      <c r="I477" s="165"/>
      <c r="J477" s="135"/>
      <c r="K477" s="165"/>
      <c r="L477" s="16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5.75" customHeight="1">
      <c r="A478" s="135"/>
      <c r="B478" s="135"/>
      <c r="C478" s="135"/>
      <c r="D478" s="135"/>
      <c r="E478" s="135"/>
      <c r="F478" s="165"/>
      <c r="G478" s="135"/>
      <c r="H478" s="165"/>
      <c r="I478" s="165"/>
      <c r="J478" s="135"/>
      <c r="K478" s="165"/>
      <c r="L478" s="16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5.75" customHeight="1">
      <c r="A479" s="135"/>
      <c r="B479" s="135"/>
      <c r="C479" s="135"/>
      <c r="D479" s="135"/>
      <c r="E479" s="135"/>
      <c r="F479" s="165"/>
      <c r="G479" s="135"/>
      <c r="H479" s="165"/>
      <c r="I479" s="165"/>
      <c r="J479" s="135"/>
      <c r="K479" s="165"/>
      <c r="L479" s="16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5.75" customHeight="1">
      <c r="A480" s="135"/>
      <c r="B480" s="135"/>
      <c r="C480" s="135"/>
      <c r="D480" s="135"/>
      <c r="E480" s="135"/>
      <c r="F480" s="165"/>
      <c r="G480" s="135"/>
      <c r="H480" s="165"/>
      <c r="I480" s="165"/>
      <c r="J480" s="135"/>
      <c r="K480" s="165"/>
      <c r="L480" s="16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5.75" customHeight="1">
      <c r="A481" s="135"/>
      <c r="B481" s="135"/>
      <c r="C481" s="135"/>
      <c r="D481" s="135"/>
      <c r="E481" s="135"/>
      <c r="F481" s="165"/>
      <c r="G481" s="135"/>
      <c r="H481" s="165"/>
      <c r="I481" s="165"/>
      <c r="J481" s="135"/>
      <c r="K481" s="165"/>
      <c r="L481" s="16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5.75" customHeight="1">
      <c r="A482" s="135"/>
      <c r="B482" s="135"/>
      <c r="C482" s="135"/>
      <c r="D482" s="135"/>
      <c r="E482" s="135"/>
      <c r="F482" s="165"/>
      <c r="G482" s="135"/>
      <c r="H482" s="165"/>
      <c r="I482" s="165"/>
      <c r="J482" s="135"/>
      <c r="K482" s="165"/>
      <c r="L482" s="16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5.75" customHeight="1">
      <c r="A483" s="135"/>
      <c r="B483" s="135"/>
      <c r="C483" s="135"/>
      <c r="D483" s="135"/>
      <c r="E483" s="135"/>
      <c r="F483" s="165"/>
      <c r="G483" s="135"/>
      <c r="H483" s="165"/>
      <c r="I483" s="165"/>
      <c r="J483" s="135"/>
      <c r="K483" s="165"/>
      <c r="L483" s="16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5.75" customHeight="1">
      <c r="A484" s="135"/>
      <c r="B484" s="135"/>
      <c r="C484" s="135"/>
      <c r="D484" s="135"/>
      <c r="E484" s="135"/>
      <c r="F484" s="165"/>
      <c r="G484" s="135"/>
      <c r="H484" s="165"/>
      <c r="I484" s="165"/>
      <c r="J484" s="135"/>
      <c r="K484" s="165"/>
      <c r="L484" s="16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5.75" customHeight="1">
      <c r="A485" s="135"/>
      <c r="B485" s="135"/>
      <c r="C485" s="135"/>
      <c r="D485" s="135"/>
      <c r="E485" s="135"/>
      <c r="F485" s="165"/>
      <c r="G485" s="135"/>
      <c r="H485" s="165"/>
      <c r="I485" s="165"/>
      <c r="J485" s="135"/>
      <c r="K485" s="165"/>
      <c r="L485" s="16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5.75" customHeight="1">
      <c r="A486" s="135"/>
      <c r="B486" s="135"/>
      <c r="C486" s="135"/>
      <c r="D486" s="135"/>
      <c r="E486" s="135"/>
      <c r="F486" s="165"/>
      <c r="G486" s="135"/>
      <c r="H486" s="165"/>
      <c r="I486" s="165"/>
      <c r="J486" s="135"/>
      <c r="K486" s="165"/>
      <c r="L486" s="16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5.75" customHeight="1">
      <c r="A487" s="135"/>
      <c r="B487" s="135"/>
      <c r="C487" s="135"/>
      <c r="D487" s="135"/>
      <c r="E487" s="135"/>
      <c r="F487" s="165"/>
      <c r="G487" s="135"/>
      <c r="H487" s="165"/>
      <c r="I487" s="165"/>
      <c r="J487" s="135"/>
      <c r="K487" s="165"/>
      <c r="L487" s="16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5.75" customHeight="1">
      <c r="A488" s="135"/>
      <c r="B488" s="135"/>
      <c r="C488" s="135"/>
      <c r="D488" s="135"/>
      <c r="E488" s="135"/>
      <c r="F488" s="165"/>
      <c r="G488" s="135"/>
      <c r="H488" s="165"/>
      <c r="I488" s="165"/>
      <c r="J488" s="135"/>
      <c r="K488" s="165"/>
      <c r="L488" s="16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5.75" customHeight="1">
      <c r="A489" s="135"/>
      <c r="B489" s="135"/>
      <c r="C489" s="135"/>
      <c r="D489" s="135"/>
      <c r="E489" s="135"/>
      <c r="F489" s="165"/>
      <c r="G489" s="135"/>
      <c r="H489" s="165"/>
      <c r="I489" s="165"/>
      <c r="J489" s="135"/>
      <c r="K489" s="165"/>
      <c r="L489" s="16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5.75" customHeight="1">
      <c r="A490" s="135"/>
      <c r="B490" s="135"/>
      <c r="C490" s="135"/>
      <c r="D490" s="135"/>
      <c r="E490" s="135"/>
      <c r="F490" s="165"/>
      <c r="G490" s="135"/>
      <c r="H490" s="165"/>
      <c r="I490" s="165"/>
      <c r="J490" s="135"/>
      <c r="K490" s="165"/>
      <c r="L490" s="16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5.75" customHeight="1">
      <c r="A491" s="135"/>
      <c r="B491" s="135"/>
      <c r="C491" s="135"/>
      <c r="D491" s="135"/>
      <c r="E491" s="135"/>
      <c r="F491" s="165"/>
      <c r="G491" s="135"/>
      <c r="H491" s="165"/>
      <c r="I491" s="165"/>
      <c r="J491" s="135"/>
      <c r="K491" s="165"/>
      <c r="L491" s="16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5.75" customHeight="1">
      <c r="A492" s="135"/>
      <c r="B492" s="135"/>
      <c r="C492" s="135"/>
      <c r="D492" s="135"/>
      <c r="E492" s="135"/>
      <c r="F492" s="165"/>
      <c r="G492" s="135"/>
      <c r="H492" s="165"/>
      <c r="I492" s="165"/>
      <c r="J492" s="135"/>
      <c r="K492" s="165"/>
      <c r="L492" s="16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5.75" customHeight="1">
      <c r="A493" s="135"/>
      <c r="B493" s="135"/>
      <c r="C493" s="135"/>
      <c r="D493" s="135"/>
      <c r="E493" s="135"/>
      <c r="F493" s="165"/>
      <c r="G493" s="135"/>
      <c r="H493" s="165"/>
      <c r="I493" s="165"/>
      <c r="J493" s="135"/>
      <c r="K493" s="165"/>
      <c r="L493" s="16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5.75" customHeight="1">
      <c r="A494" s="135"/>
      <c r="B494" s="135"/>
      <c r="C494" s="135"/>
      <c r="D494" s="135"/>
      <c r="E494" s="135"/>
      <c r="F494" s="165"/>
      <c r="G494" s="135"/>
      <c r="H494" s="165"/>
      <c r="I494" s="165"/>
      <c r="J494" s="135"/>
      <c r="K494" s="165"/>
      <c r="L494" s="16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5.75" customHeight="1">
      <c r="A495" s="135"/>
      <c r="B495" s="135"/>
      <c r="C495" s="135"/>
      <c r="D495" s="135"/>
      <c r="E495" s="135"/>
      <c r="F495" s="165"/>
      <c r="G495" s="135"/>
      <c r="H495" s="165"/>
      <c r="I495" s="165"/>
      <c r="J495" s="135"/>
      <c r="K495" s="165"/>
      <c r="L495" s="16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5.75" customHeight="1">
      <c r="A496" s="135"/>
      <c r="B496" s="135"/>
      <c r="C496" s="135"/>
      <c r="D496" s="135"/>
      <c r="E496" s="135"/>
      <c r="F496" s="165"/>
      <c r="G496" s="135"/>
      <c r="H496" s="165"/>
      <c r="I496" s="165"/>
      <c r="J496" s="135"/>
      <c r="K496" s="165"/>
      <c r="L496" s="16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5.75" customHeight="1">
      <c r="A497" s="135"/>
      <c r="B497" s="135"/>
      <c r="C497" s="135"/>
      <c r="D497" s="135"/>
      <c r="E497" s="135"/>
      <c r="F497" s="165"/>
      <c r="G497" s="135"/>
      <c r="H497" s="165"/>
      <c r="I497" s="165"/>
      <c r="J497" s="135"/>
      <c r="K497" s="165"/>
      <c r="L497" s="16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5.75" customHeight="1">
      <c r="A498" s="135"/>
      <c r="B498" s="135"/>
      <c r="C498" s="135"/>
      <c r="D498" s="135"/>
      <c r="E498" s="135"/>
      <c r="F498" s="165"/>
      <c r="G498" s="135"/>
      <c r="H498" s="165"/>
      <c r="I498" s="165"/>
      <c r="J498" s="135"/>
      <c r="K498" s="165"/>
      <c r="L498" s="16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5.75" customHeight="1">
      <c r="A499" s="135"/>
      <c r="B499" s="135"/>
      <c r="C499" s="135"/>
      <c r="D499" s="135"/>
      <c r="E499" s="135"/>
      <c r="F499" s="165"/>
      <c r="G499" s="135"/>
      <c r="H499" s="165"/>
      <c r="I499" s="165"/>
      <c r="J499" s="135"/>
      <c r="K499" s="165"/>
      <c r="L499" s="16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5.75" customHeight="1">
      <c r="A500" s="135"/>
      <c r="B500" s="135"/>
      <c r="C500" s="135"/>
      <c r="D500" s="135"/>
      <c r="E500" s="135"/>
      <c r="F500" s="165"/>
      <c r="G500" s="135"/>
      <c r="H500" s="165"/>
      <c r="I500" s="165"/>
      <c r="J500" s="135"/>
      <c r="K500" s="165"/>
      <c r="L500" s="16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5.75" customHeight="1">
      <c r="A501" s="135"/>
      <c r="B501" s="135"/>
      <c r="C501" s="135"/>
      <c r="D501" s="135"/>
      <c r="E501" s="135"/>
      <c r="F501" s="165"/>
      <c r="G501" s="135"/>
      <c r="H501" s="165"/>
      <c r="I501" s="165"/>
      <c r="J501" s="135"/>
      <c r="K501" s="165"/>
      <c r="L501" s="16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5.75" customHeight="1">
      <c r="A502" s="135"/>
      <c r="B502" s="135"/>
      <c r="C502" s="135"/>
      <c r="D502" s="135"/>
      <c r="E502" s="135"/>
      <c r="F502" s="165"/>
      <c r="G502" s="135"/>
      <c r="H502" s="165"/>
      <c r="I502" s="165"/>
      <c r="J502" s="135"/>
      <c r="K502" s="165"/>
      <c r="L502" s="16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5.75" customHeight="1">
      <c r="A503" s="135"/>
      <c r="B503" s="135"/>
      <c r="C503" s="135"/>
      <c r="D503" s="135"/>
      <c r="E503" s="135"/>
      <c r="F503" s="165"/>
      <c r="G503" s="135"/>
      <c r="H503" s="165"/>
      <c r="I503" s="165"/>
      <c r="J503" s="135"/>
      <c r="K503" s="165"/>
      <c r="L503" s="16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5.75" customHeight="1">
      <c r="A504" s="135"/>
      <c r="B504" s="135"/>
      <c r="C504" s="135"/>
      <c r="D504" s="135"/>
      <c r="E504" s="135"/>
      <c r="F504" s="165"/>
      <c r="G504" s="135"/>
      <c r="H504" s="165"/>
      <c r="I504" s="165"/>
      <c r="J504" s="135"/>
      <c r="K504" s="165"/>
      <c r="L504" s="16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5.75" customHeight="1">
      <c r="A505" s="135"/>
      <c r="B505" s="135"/>
      <c r="C505" s="135"/>
      <c r="D505" s="135"/>
      <c r="E505" s="135"/>
      <c r="F505" s="165"/>
      <c r="G505" s="135"/>
      <c r="H505" s="165"/>
      <c r="I505" s="165"/>
      <c r="J505" s="135"/>
      <c r="K505" s="165"/>
      <c r="L505" s="16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5.75" customHeight="1">
      <c r="A506" s="135"/>
      <c r="B506" s="135"/>
      <c r="C506" s="135"/>
      <c r="D506" s="135"/>
      <c r="E506" s="135"/>
      <c r="F506" s="165"/>
      <c r="G506" s="135"/>
      <c r="H506" s="165"/>
      <c r="I506" s="165"/>
      <c r="J506" s="135"/>
      <c r="K506" s="165"/>
      <c r="L506" s="16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5.75" customHeight="1">
      <c r="A507" s="135"/>
      <c r="B507" s="135"/>
      <c r="C507" s="135"/>
      <c r="D507" s="135"/>
      <c r="E507" s="135"/>
      <c r="F507" s="165"/>
      <c r="G507" s="135"/>
      <c r="H507" s="165"/>
      <c r="I507" s="165"/>
      <c r="J507" s="135"/>
      <c r="K507" s="165"/>
      <c r="L507" s="16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5.75" customHeight="1">
      <c r="A508" s="135"/>
      <c r="B508" s="135"/>
      <c r="C508" s="135"/>
      <c r="D508" s="135"/>
      <c r="E508" s="135"/>
      <c r="F508" s="165"/>
      <c r="G508" s="135"/>
      <c r="H508" s="165"/>
      <c r="I508" s="165"/>
      <c r="J508" s="135"/>
      <c r="K508" s="165"/>
      <c r="L508" s="16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5.75" customHeight="1">
      <c r="A509" s="135"/>
      <c r="B509" s="135"/>
      <c r="C509" s="135"/>
      <c r="D509" s="135"/>
      <c r="E509" s="135"/>
      <c r="F509" s="165"/>
      <c r="G509" s="135"/>
      <c r="H509" s="165"/>
      <c r="I509" s="165"/>
      <c r="J509" s="135"/>
      <c r="K509" s="165"/>
      <c r="L509" s="16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5.75" customHeight="1">
      <c r="A510" s="135"/>
      <c r="B510" s="135"/>
      <c r="C510" s="135"/>
      <c r="D510" s="135"/>
      <c r="E510" s="135"/>
      <c r="F510" s="165"/>
      <c r="G510" s="135"/>
      <c r="H510" s="165"/>
      <c r="I510" s="165"/>
      <c r="J510" s="135"/>
      <c r="K510" s="165"/>
      <c r="L510" s="16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5.75" customHeight="1">
      <c r="A511" s="135"/>
      <c r="B511" s="135"/>
      <c r="C511" s="135"/>
      <c r="D511" s="135"/>
      <c r="E511" s="135"/>
      <c r="F511" s="165"/>
      <c r="G511" s="135"/>
      <c r="H511" s="165"/>
      <c r="I511" s="165"/>
      <c r="J511" s="135"/>
      <c r="K511" s="165"/>
      <c r="L511" s="16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5.75" customHeight="1">
      <c r="A512" s="135"/>
      <c r="B512" s="135"/>
      <c r="C512" s="135"/>
      <c r="D512" s="135"/>
      <c r="E512" s="135"/>
      <c r="F512" s="165"/>
      <c r="G512" s="135"/>
      <c r="H512" s="165"/>
      <c r="I512" s="165"/>
      <c r="J512" s="135"/>
      <c r="K512" s="165"/>
      <c r="L512" s="16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5.75" customHeight="1">
      <c r="A513" s="135"/>
      <c r="B513" s="135"/>
      <c r="C513" s="135"/>
      <c r="D513" s="135"/>
      <c r="E513" s="135"/>
      <c r="F513" s="165"/>
      <c r="G513" s="135"/>
      <c r="H513" s="165"/>
      <c r="I513" s="165"/>
      <c r="J513" s="135"/>
      <c r="K513" s="165"/>
      <c r="L513" s="16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5.75" customHeight="1">
      <c r="A514" s="135"/>
      <c r="B514" s="135"/>
      <c r="C514" s="135"/>
      <c r="D514" s="135"/>
      <c r="E514" s="135"/>
      <c r="F514" s="165"/>
      <c r="G514" s="135"/>
      <c r="H514" s="165"/>
      <c r="I514" s="165"/>
      <c r="J514" s="135"/>
      <c r="K514" s="165"/>
      <c r="L514" s="16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5.75" customHeight="1">
      <c r="A515" s="135"/>
      <c r="B515" s="135"/>
      <c r="C515" s="135"/>
      <c r="D515" s="135"/>
      <c r="E515" s="135"/>
      <c r="F515" s="165"/>
      <c r="G515" s="135"/>
      <c r="H515" s="165"/>
      <c r="I515" s="165"/>
      <c r="J515" s="135"/>
      <c r="K515" s="165"/>
      <c r="L515" s="16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5.75" customHeight="1">
      <c r="A516" s="135"/>
      <c r="B516" s="135"/>
      <c r="C516" s="135"/>
      <c r="D516" s="135"/>
      <c r="E516" s="135"/>
      <c r="F516" s="165"/>
      <c r="G516" s="135"/>
      <c r="H516" s="165"/>
      <c r="I516" s="165"/>
      <c r="J516" s="135"/>
      <c r="K516" s="165"/>
      <c r="L516" s="16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5.75" customHeight="1">
      <c r="A517" s="135"/>
      <c r="B517" s="135"/>
      <c r="C517" s="135"/>
      <c r="D517" s="135"/>
      <c r="E517" s="135"/>
      <c r="F517" s="165"/>
      <c r="G517" s="135"/>
      <c r="H517" s="165"/>
      <c r="I517" s="165"/>
      <c r="J517" s="135"/>
      <c r="K517" s="165"/>
      <c r="L517" s="16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5.75" customHeight="1">
      <c r="A518" s="135"/>
      <c r="B518" s="135"/>
      <c r="C518" s="135"/>
      <c r="D518" s="135"/>
      <c r="E518" s="135"/>
      <c r="F518" s="165"/>
      <c r="G518" s="135"/>
      <c r="H518" s="165"/>
      <c r="I518" s="165"/>
      <c r="J518" s="135"/>
      <c r="K518" s="165"/>
      <c r="L518" s="16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5.75" customHeight="1">
      <c r="A519" s="135"/>
      <c r="B519" s="135"/>
      <c r="C519" s="135"/>
      <c r="D519" s="135"/>
      <c r="E519" s="135"/>
      <c r="F519" s="165"/>
      <c r="G519" s="135"/>
      <c r="H519" s="165"/>
      <c r="I519" s="165"/>
      <c r="J519" s="135"/>
      <c r="K519" s="165"/>
      <c r="L519" s="16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5.75" customHeight="1">
      <c r="A520" s="135"/>
      <c r="B520" s="135"/>
      <c r="C520" s="135"/>
      <c r="D520" s="135"/>
      <c r="E520" s="135"/>
      <c r="F520" s="165"/>
      <c r="G520" s="135"/>
      <c r="H520" s="165"/>
      <c r="I520" s="165"/>
      <c r="J520" s="135"/>
      <c r="K520" s="165"/>
      <c r="L520" s="16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5.75" customHeight="1">
      <c r="A521" s="135"/>
      <c r="B521" s="135"/>
      <c r="C521" s="135"/>
      <c r="D521" s="135"/>
      <c r="E521" s="135"/>
      <c r="F521" s="165"/>
      <c r="G521" s="135"/>
      <c r="H521" s="165"/>
      <c r="I521" s="165"/>
      <c r="J521" s="135"/>
      <c r="K521" s="165"/>
      <c r="L521" s="16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5.75" customHeight="1">
      <c r="A522" s="135"/>
      <c r="B522" s="135"/>
      <c r="C522" s="135"/>
      <c r="D522" s="135"/>
      <c r="E522" s="135"/>
      <c r="F522" s="165"/>
      <c r="G522" s="135"/>
      <c r="H522" s="165"/>
      <c r="I522" s="165"/>
      <c r="J522" s="135"/>
      <c r="K522" s="165"/>
      <c r="L522" s="16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5.75" customHeight="1">
      <c r="A523" s="135"/>
      <c r="B523" s="135"/>
      <c r="C523" s="135"/>
      <c r="D523" s="135"/>
      <c r="E523" s="135"/>
      <c r="F523" s="165"/>
      <c r="G523" s="135"/>
      <c r="H523" s="165"/>
      <c r="I523" s="165"/>
      <c r="J523" s="135"/>
      <c r="K523" s="165"/>
      <c r="L523" s="16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5.75" customHeight="1">
      <c r="A524" s="135"/>
      <c r="B524" s="135"/>
      <c r="C524" s="135"/>
      <c r="D524" s="135"/>
      <c r="E524" s="135"/>
      <c r="F524" s="165"/>
      <c r="G524" s="135"/>
      <c r="H524" s="165"/>
      <c r="I524" s="165"/>
      <c r="J524" s="135"/>
      <c r="K524" s="165"/>
      <c r="L524" s="16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5.75" customHeight="1">
      <c r="A525" s="135"/>
      <c r="B525" s="135"/>
      <c r="C525" s="135"/>
      <c r="D525" s="135"/>
      <c r="E525" s="135"/>
      <c r="F525" s="165"/>
      <c r="G525" s="135"/>
      <c r="H525" s="165"/>
      <c r="I525" s="165"/>
      <c r="J525" s="135"/>
      <c r="K525" s="165"/>
      <c r="L525" s="16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5.75" customHeight="1">
      <c r="A526" s="135"/>
      <c r="B526" s="135"/>
      <c r="C526" s="135"/>
      <c r="D526" s="135"/>
      <c r="E526" s="135"/>
      <c r="F526" s="165"/>
      <c r="G526" s="135"/>
      <c r="H526" s="165"/>
      <c r="I526" s="165"/>
      <c r="J526" s="135"/>
      <c r="K526" s="165"/>
      <c r="L526" s="16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5.75" customHeight="1">
      <c r="A527" s="135"/>
      <c r="B527" s="135"/>
      <c r="C527" s="135"/>
      <c r="D527" s="135"/>
      <c r="E527" s="135"/>
      <c r="F527" s="165"/>
      <c r="G527" s="135"/>
      <c r="H527" s="165"/>
      <c r="I527" s="165"/>
      <c r="J527" s="135"/>
      <c r="K527" s="165"/>
      <c r="L527" s="16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5.75" customHeight="1">
      <c r="A528" s="135"/>
      <c r="B528" s="135"/>
      <c r="C528" s="135"/>
      <c r="D528" s="135"/>
      <c r="E528" s="135"/>
      <c r="F528" s="165"/>
      <c r="G528" s="135"/>
      <c r="H528" s="165"/>
      <c r="I528" s="165"/>
      <c r="J528" s="135"/>
      <c r="K528" s="165"/>
      <c r="L528" s="16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5.75" customHeight="1">
      <c r="A529" s="135"/>
      <c r="B529" s="135"/>
      <c r="C529" s="135"/>
      <c r="D529" s="135"/>
      <c r="E529" s="135"/>
      <c r="F529" s="165"/>
      <c r="G529" s="135"/>
      <c r="H529" s="165"/>
      <c r="I529" s="165"/>
      <c r="J529" s="135"/>
      <c r="K529" s="165"/>
      <c r="L529" s="16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5.75" customHeight="1">
      <c r="A530" s="135"/>
      <c r="B530" s="135"/>
      <c r="C530" s="135"/>
      <c r="D530" s="135"/>
      <c r="E530" s="135"/>
      <c r="F530" s="165"/>
      <c r="G530" s="135"/>
      <c r="H530" s="165"/>
      <c r="I530" s="165"/>
      <c r="J530" s="135"/>
      <c r="K530" s="165"/>
      <c r="L530" s="16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5.75" customHeight="1">
      <c r="A531" s="135"/>
      <c r="B531" s="135"/>
      <c r="C531" s="135"/>
      <c r="D531" s="135"/>
      <c r="E531" s="135"/>
      <c r="F531" s="165"/>
      <c r="G531" s="135"/>
      <c r="H531" s="165"/>
      <c r="I531" s="165"/>
      <c r="J531" s="135"/>
      <c r="K531" s="165"/>
      <c r="L531" s="16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5.75" customHeight="1">
      <c r="A532" s="135"/>
      <c r="B532" s="135"/>
      <c r="C532" s="135"/>
      <c r="D532" s="135"/>
      <c r="E532" s="135"/>
      <c r="F532" s="165"/>
      <c r="G532" s="135"/>
      <c r="H532" s="165"/>
      <c r="I532" s="165"/>
      <c r="J532" s="135"/>
      <c r="K532" s="165"/>
      <c r="L532" s="16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5.75" customHeight="1">
      <c r="A533" s="135"/>
      <c r="B533" s="135"/>
      <c r="C533" s="135"/>
      <c r="D533" s="135"/>
      <c r="E533" s="135"/>
      <c r="F533" s="165"/>
      <c r="G533" s="135"/>
      <c r="H533" s="165"/>
      <c r="I533" s="165"/>
      <c r="J533" s="135"/>
      <c r="K533" s="165"/>
      <c r="L533" s="16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5.75" customHeight="1">
      <c r="A534" s="135"/>
      <c r="B534" s="135"/>
      <c r="C534" s="135"/>
      <c r="D534" s="135"/>
      <c r="E534" s="135"/>
      <c r="F534" s="165"/>
      <c r="G534" s="135"/>
      <c r="H534" s="165"/>
      <c r="I534" s="165"/>
      <c r="J534" s="135"/>
      <c r="K534" s="165"/>
      <c r="L534" s="16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5.75" customHeight="1">
      <c r="A535" s="135"/>
      <c r="B535" s="135"/>
      <c r="C535" s="135"/>
      <c r="D535" s="135"/>
      <c r="E535" s="135"/>
      <c r="F535" s="165"/>
      <c r="G535" s="135"/>
      <c r="H535" s="165"/>
      <c r="I535" s="165"/>
      <c r="J535" s="135"/>
      <c r="K535" s="165"/>
      <c r="L535" s="16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5.75" customHeight="1">
      <c r="A536" s="135"/>
      <c r="B536" s="135"/>
      <c r="C536" s="135"/>
      <c r="D536" s="135"/>
      <c r="E536" s="135"/>
      <c r="F536" s="165"/>
      <c r="G536" s="135"/>
      <c r="H536" s="165"/>
      <c r="I536" s="165"/>
      <c r="J536" s="135"/>
      <c r="K536" s="165"/>
      <c r="L536" s="16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5.75" customHeight="1">
      <c r="A537" s="135"/>
      <c r="B537" s="135"/>
      <c r="C537" s="135"/>
      <c r="D537" s="135"/>
      <c r="E537" s="135"/>
      <c r="F537" s="165"/>
      <c r="G537" s="135"/>
      <c r="H537" s="165"/>
      <c r="I537" s="165"/>
      <c r="J537" s="135"/>
      <c r="K537" s="165"/>
      <c r="L537" s="16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5.75" customHeight="1">
      <c r="A538" s="135"/>
      <c r="B538" s="135"/>
      <c r="C538" s="135"/>
      <c r="D538" s="135"/>
      <c r="E538" s="135"/>
      <c r="F538" s="165"/>
      <c r="G538" s="135"/>
      <c r="H538" s="165"/>
      <c r="I538" s="165"/>
      <c r="J538" s="135"/>
      <c r="K538" s="165"/>
      <c r="L538" s="16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5.75" customHeight="1">
      <c r="A539" s="135"/>
      <c r="B539" s="135"/>
      <c r="C539" s="135"/>
      <c r="D539" s="135"/>
      <c r="E539" s="135"/>
      <c r="F539" s="165"/>
      <c r="G539" s="135"/>
      <c r="H539" s="165"/>
      <c r="I539" s="165"/>
      <c r="J539" s="135"/>
      <c r="K539" s="165"/>
      <c r="L539" s="16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5.75" customHeight="1">
      <c r="A540" s="135"/>
      <c r="B540" s="135"/>
      <c r="C540" s="135"/>
      <c r="D540" s="135"/>
      <c r="E540" s="135"/>
      <c r="F540" s="165"/>
      <c r="G540" s="135"/>
      <c r="H540" s="165"/>
      <c r="I540" s="165"/>
      <c r="J540" s="135"/>
      <c r="K540" s="165"/>
      <c r="L540" s="16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5.75" customHeight="1">
      <c r="A541" s="135"/>
      <c r="B541" s="135"/>
      <c r="C541" s="135"/>
      <c r="D541" s="135"/>
      <c r="E541" s="135"/>
      <c r="F541" s="165"/>
      <c r="G541" s="135"/>
      <c r="H541" s="165"/>
      <c r="I541" s="165"/>
      <c r="J541" s="135"/>
      <c r="K541" s="165"/>
      <c r="L541" s="16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5.75" customHeight="1">
      <c r="A542" s="135"/>
      <c r="B542" s="135"/>
      <c r="C542" s="135"/>
      <c r="D542" s="135"/>
      <c r="E542" s="135"/>
      <c r="F542" s="165"/>
      <c r="G542" s="135"/>
      <c r="H542" s="165"/>
      <c r="I542" s="165"/>
      <c r="J542" s="135"/>
      <c r="K542" s="165"/>
      <c r="L542" s="16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5.75" customHeight="1">
      <c r="A543" s="135"/>
      <c r="B543" s="135"/>
      <c r="C543" s="135"/>
      <c r="D543" s="135"/>
      <c r="E543" s="135"/>
      <c r="F543" s="165"/>
      <c r="G543" s="135"/>
      <c r="H543" s="165"/>
      <c r="I543" s="165"/>
      <c r="J543" s="135"/>
      <c r="K543" s="165"/>
      <c r="L543" s="16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5.75" customHeight="1">
      <c r="A544" s="135"/>
      <c r="B544" s="135"/>
      <c r="C544" s="135"/>
      <c r="D544" s="135"/>
      <c r="E544" s="135"/>
      <c r="F544" s="165"/>
      <c r="G544" s="135"/>
      <c r="H544" s="165"/>
      <c r="I544" s="165"/>
      <c r="J544" s="135"/>
      <c r="K544" s="165"/>
      <c r="L544" s="16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5.75" customHeight="1">
      <c r="A545" s="135"/>
      <c r="B545" s="135"/>
      <c r="C545" s="135"/>
      <c r="D545" s="135"/>
      <c r="E545" s="135"/>
      <c r="F545" s="165"/>
      <c r="G545" s="135"/>
      <c r="H545" s="165"/>
      <c r="I545" s="165"/>
      <c r="J545" s="135"/>
      <c r="K545" s="165"/>
      <c r="L545" s="16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5.75" customHeight="1">
      <c r="A546" s="135"/>
      <c r="B546" s="135"/>
      <c r="C546" s="135"/>
      <c r="D546" s="135"/>
      <c r="E546" s="135"/>
      <c r="F546" s="165"/>
      <c r="G546" s="135"/>
      <c r="H546" s="165"/>
      <c r="I546" s="165"/>
      <c r="J546" s="135"/>
      <c r="K546" s="165"/>
      <c r="L546" s="16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5.75" customHeight="1">
      <c r="A547" s="135"/>
      <c r="B547" s="135"/>
      <c r="C547" s="135"/>
      <c r="D547" s="135"/>
      <c r="E547" s="135"/>
      <c r="F547" s="165"/>
      <c r="G547" s="135"/>
      <c r="H547" s="165"/>
      <c r="I547" s="165"/>
      <c r="J547" s="135"/>
      <c r="K547" s="165"/>
      <c r="L547" s="16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5.75" customHeight="1">
      <c r="A548" s="135"/>
      <c r="B548" s="135"/>
      <c r="C548" s="135"/>
      <c r="D548" s="135"/>
      <c r="E548" s="135"/>
      <c r="F548" s="165"/>
      <c r="G548" s="135"/>
      <c r="H548" s="165"/>
      <c r="I548" s="165"/>
      <c r="J548" s="135"/>
      <c r="K548" s="165"/>
      <c r="L548" s="16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5.75" customHeight="1">
      <c r="A549" s="135"/>
      <c r="B549" s="135"/>
      <c r="C549" s="135"/>
      <c r="D549" s="135"/>
      <c r="E549" s="135"/>
      <c r="F549" s="165"/>
      <c r="G549" s="135"/>
      <c r="H549" s="165"/>
      <c r="I549" s="165"/>
      <c r="J549" s="135"/>
      <c r="K549" s="165"/>
      <c r="L549" s="16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5.75" customHeight="1">
      <c r="A550" s="135"/>
      <c r="B550" s="135"/>
      <c r="C550" s="135"/>
      <c r="D550" s="135"/>
      <c r="E550" s="135"/>
      <c r="F550" s="165"/>
      <c r="G550" s="135"/>
      <c r="H550" s="165"/>
      <c r="I550" s="165"/>
      <c r="J550" s="135"/>
      <c r="K550" s="165"/>
      <c r="L550" s="16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5.75" customHeight="1">
      <c r="A551" s="135"/>
      <c r="B551" s="135"/>
      <c r="C551" s="135"/>
      <c r="D551" s="135"/>
      <c r="E551" s="135"/>
      <c r="F551" s="165"/>
      <c r="G551" s="135"/>
      <c r="H551" s="165"/>
      <c r="I551" s="165"/>
      <c r="J551" s="135"/>
      <c r="K551" s="165"/>
      <c r="L551" s="16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5.75" customHeight="1">
      <c r="A552" s="135"/>
      <c r="B552" s="135"/>
      <c r="C552" s="135"/>
      <c r="D552" s="135"/>
      <c r="E552" s="135"/>
      <c r="F552" s="165"/>
      <c r="G552" s="135"/>
      <c r="H552" s="165"/>
      <c r="I552" s="165"/>
      <c r="J552" s="135"/>
      <c r="K552" s="165"/>
      <c r="L552" s="16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5.75" customHeight="1">
      <c r="A553" s="135"/>
      <c r="B553" s="135"/>
      <c r="C553" s="135"/>
      <c r="D553" s="135"/>
      <c r="E553" s="135"/>
      <c r="F553" s="165"/>
      <c r="G553" s="135"/>
      <c r="H553" s="165"/>
      <c r="I553" s="165"/>
      <c r="J553" s="135"/>
      <c r="K553" s="165"/>
      <c r="L553" s="16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5.75" customHeight="1">
      <c r="A554" s="135"/>
      <c r="B554" s="135"/>
      <c r="C554" s="135"/>
      <c r="D554" s="135"/>
      <c r="E554" s="135"/>
      <c r="F554" s="165"/>
      <c r="G554" s="135"/>
      <c r="H554" s="165"/>
      <c r="I554" s="165"/>
      <c r="J554" s="135"/>
      <c r="K554" s="165"/>
      <c r="L554" s="16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5.75" customHeight="1">
      <c r="A555" s="135"/>
      <c r="B555" s="135"/>
      <c r="C555" s="135"/>
      <c r="D555" s="135"/>
      <c r="E555" s="135"/>
      <c r="F555" s="165"/>
      <c r="G555" s="135"/>
      <c r="H555" s="165"/>
      <c r="I555" s="165"/>
      <c r="J555" s="135"/>
      <c r="K555" s="165"/>
      <c r="L555" s="16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5.75" customHeight="1">
      <c r="A556" s="135"/>
      <c r="B556" s="135"/>
      <c r="C556" s="135"/>
      <c r="D556" s="135"/>
      <c r="E556" s="135"/>
      <c r="F556" s="165"/>
      <c r="G556" s="135"/>
      <c r="H556" s="165"/>
      <c r="I556" s="165"/>
      <c r="J556" s="135"/>
      <c r="K556" s="165"/>
      <c r="L556" s="16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5.75" customHeight="1">
      <c r="A557" s="135"/>
      <c r="B557" s="135"/>
      <c r="C557" s="135"/>
      <c r="D557" s="135"/>
      <c r="E557" s="135"/>
      <c r="F557" s="165"/>
      <c r="G557" s="135"/>
      <c r="H557" s="165"/>
      <c r="I557" s="165"/>
      <c r="J557" s="135"/>
      <c r="K557" s="165"/>
      <c r="L557" s="16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5.75" customHeight="1">
      <c r="A558" s="135"/>
      <c r="B558" s="135"/>
      <c r="C558" s="135"/>
      <c r="D558" s="135"/>
      <c r="E558" s="135"/>
      <c r="F558" s="165"/>
      <c r="G558" s="135"/>
      <c r="H558" s="165"/>
      <c r="I558" s="165"/>
      <c r="J558" s="135"/>
      <c r="K558" s="165"/>
      <c r="L558" s="16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5.75" customHeight="1">
      <c r="A559" s="135"/>
      <c r="B559" s="135"/>
      <c r="C559" s="135"/>
      <c r="D559" s="135"/>
      <c r="E559" s="135"/>
      <c r="F559" s="165"/>
      <c r="G559" s="135"/>
      <c r="H559" s="165"/>
      <c r="I559" s="165"/>
      <c r="J559" s="135"/>
      <c r="K559" s="165"/>
      <c r="L559" s="16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5.75" customHeight="1">
      <c r="A560" s="135"/>
      <c r="B560" s="135"/>
      <c r="C560" s="135"/>
      <c r="D560" s="135"/>
      <c r="E560" s="135"/>
      <c r="F560" s="165"/>
      <c r="G560" s="135"/>
      <c r="H560" s="165"/>
      <c r="I560" s="165"/>
      <c r="J560" s="135"/>
      <c r="K560" s="165"/>
      <c r="L560" s="16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5.75" customHeight="1">
      <c r="A561" s="135"/>
      <c r="B561" s="135"/>
      <c r="C561" s="135"/>
      <c r="D561" s="135"/>
      <c r="E561" s="135"/>
      <c r="F561" s="165"/>
      <c r="G561" s="135"/>
      <c r="H561" s="165"/>
      <c r="I561" s="165"/>
      <c r="J561" s="135"/>
      <c r="K561" s="165"/>
      <c r="L561" s="16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5.75" customHeight="1">
      <c r="A562" s="135"/>
      <c r="B562" s="135"/>
      <c r="C562" s="135"/>
      <c r="D562" s="135"/>
      <c r="E562" s="135"/>
      <c r="F562" s="165"/>
      <c r="G562" s="135"/>
      <c r="H562" s="165"/>
      <c r="I562" s="165"/>
      <c r="J562" s="135"/>
      <c r="K562" s="165"/>
      <c r="L562" s="16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5.75" customHeight="1">
      <c r="A563" s="135"/>
      <c r="B563" s="135"/>
      <c r="C563" s="135"/>
      <c r="D563" s="135"/>
      <c r="E563" s="135"/>
      <c r="F563" s="165"/>
      <c r="G563" s="135"/>
      <c r="H563" s="165"/>
      <c r="I563" s="165"/>
      <c r="J563" s="135"/>
      <c r="K563" s="165"/>
      <c r="L563" s="16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5.75" customHeight="1">
      <c r="A564" s="135"/>
      <c r="B564" s="135"/>
      <c r="C564" s="135"/>
      <c r="D564" s="135"/>
      <c r="E564" s="135"/>
      <c r="F564" s="165"/>
      <c r="G564" s="135"/>
      <c r="H564" s="165"/>
      <c r="I564" s="165"/>
      <c r="J564" s="135"/>
      <c r="K564" s="165"/>
      <c r="L564" s="16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5.75" customHeight="1">
      <c r="A565" s="135"/>
      <c r="B565" s="135"/>
      <c r="C565" s="135"/>
      <c r="D565" s="135"/>
      <c r="E565" s="135"/>
      <c r="F565" s="165"/>
      <c r="G565" s="135"/>
      <c r="H565" s="165"/>
      <c r="I565" s="165"/>
      <c r="J565" s="135"/>
      <c r="K565" s="165"/>
      <c r="L565" s="16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5.75" customHeight="1">
      <c r="A566" s="135"/>
      <c r="B566" s="135"/>
      <c r="C566" s="135"/>
      <c r="D566" s="135"/>
      <c r="E566" s="135"/>
      <c r="F566" s="165"/>
      <c r="G566" s="135"/>
      <c r="H566" s="165"/>
      <c r="I566" s="165"/>
      <c r="J566" s="135"/>
      <c r="K566" s="165"/>
      <c r="L566" s="16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5.75" customHeight="1">
      <c r="A567" s="135"/>
      <c r="B567" s="135"/>
      <c r="C567" s="135"/>
      <c r="D567" s="135"/>
      <c r="E567" s="135"/>
      <c r="F567" s="165"/>
      <c r="G567" s="135"/>
      <c r="H567" s="165"/>
      <c r="I567" s="165"/>
      <c r="J567" s="135"/>
      <c r="K567" s="165"/>
      <c r="L567" s="16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5.75" customHeight="1">
      <c r="A568" s="135"/>
      <c r="B568" s="135"/>
      <c r="C568" s="135"/>
      <c r="D568" s="135"/>
      <c r="E568" s="135"/>
      <c r="F568" s="165"/>
      <c r="G568" s="135"/>
      <c r="H568" s="165"/>
      <c r="I568" s="165"/>
      <c r="J568" s="135"/>
      <c r="K568" s="165"/>
      <c r="L568" s="16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5.75" customHeight="1">
      <c r="A569" s="135"/>
      <c r="B569" s="135"/>
      <c r="C569" s="135"/>
      <c r="D569" s="135"/>
      <c r="E569" s="135"/>
      <c r="F569" s="165"/>
      <c r="G569" s="135"/>
      <c r="H569" s="165"/>
      <c r="I569" s="165"/>
      <c r="J569" s="135"/>
      <c r="K569" s="165"/>
      <c r="L569" s="16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5.75" customHeight="1">
      <c r="A570" s="135"/>
      <c r="B570" s="135"/>
      <c r="C570" s="135"/>
      <c r="D570" s="135"/>
      <c r="E570" s="135"/>
      <c r="F570" s="165"/>
      <c r="G570" s="135"/>
      <c r="H570" s="165"/>
      <c r="I570" s="165"/>
      <c r="J570" s="135"/>
      <c r="K570" s="165"/>
      <c r="L570" s="16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5.75" customHeight="1">
      <c r="A571" s="135"/>
      <c r="B571" s="135"/>
      <c r="C571" s="135"/>
      <c r="D571" s="135"/>
      <c r="E571" s="135"/>
      <c r="F571" s="165"/>
      <c r="G571" s="135"/>
      <c r="H571" s="165"/>
      <c r="I571" s="165"/>
      <c r="J571" s="135"/>
      <c r="K571" s="165"/>
      <c r="L571" s="16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5.75" customHeight="1">
      <c r="A572" s="135"/>
      <c r="B572" s="135"/>
      <c r="C572" s="135"/>
      <c r="D572" s="135"/>
      <c r="E572" s="135"/>
      <c r="F572" s="165"/>
      <c r="G572" s="135"/>
      <c r="H572" s="165"/>
      <c r="I572" s="165"/>
      <c r="J572" s="135"/>
      <c r="K572" s="165"/>
      <c r="L572" s="16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5.75" customHeight="1">
      <c r="A573" s="135"/>
      <c r="B573" s="135"/>
      <c r="C573" s="135"/>
      <c r="D573" s="135"/>
      <c r="E573" s="135"/>
      <c r="F573" s="165"/>
      <c r="G573" s="135"/>
      <c r="H573" s="165"/>
      <c r="I573" s="165"/>
      <c r="J573" s="135"/>
      <c r="K573" s="165"/>
      <c r="L573" s="16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5.75" customHeight="1">
      <c r="A574" s="135"/>
      <c r="B574" s="135"/>
      <c r="C574" s="135"/>
      <c r="D574" s="135"/>
      <c r="E574" s="135"/>
      <c r="F574" s="165"/>
      <c r="G574" s="135"/>
      <c r="H574" s="165"/>
      <c r="I574" s="165"/>
      <c r="J574" s="135"/>
      <c r="K574" s="165"/>
      <c r="L574" s="16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5.75" customHeight="1">
      <c r="A575" s="135"/>
      <c r="B575" s="135"/>
      <c r="C575" s="135"/>
      <c r="D575" s="135"/>
      <c r="E575" s="135"/>
      <c r="F575" s="165"/>
      <c r="G575" s="135"/>
      <c r="H575" s="165"/>
      <c r="I575" s="165"/>
      <c r="J575" s="135"/>
      <c r="K575" s="165"/>
      <c r="L575" s="16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5.75" customHeight="1">
      <c r="A576" s="135"/>
      <c r="B576" s="135"/>
      <c r="C576" s="135"/>
      <c r="D576" s="135"/>
      <c r="E576" s="135"/>
      <c r="F576" s="165"/>
      <c r="G576" s="135"/>
      <c r="H576" s="165"/>
      <c r="I576" s="165"/>
      <c r="J576" s="135"/>
      <c r="K576" s="165"/>
      <c r="L576" s="16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5.75" customHeight="1">
      <c r="A577" s="135"/>
      <c r="B577" s="135"/>
      <c r="C577" s="135"/>
      <c r="D577" s="135"/>
      <c r="E577" s="135"/>
      <c r="F577" s="165"/>
      <c r="G577" s="135"/>
      <c r="H577" s="165"/>
      <c r="I577" s="165"/>
      <c r="J577" s="135"/>
      <c r="K577" s="165"/>
      <c r="L577" s="16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5.75" customHeight="1">
      <c r="A578" s="135"/>
      <c r="B578" s="135"/>
      <c r="C578" s="135"/>
      <c r="D578" s="135"/>
      <c r="E578" s="135"/>
      <c r="F578" s="165"/>
      <c r="G578" s="135"/>
      <c r="H578" s="165"/>
      <c r="I578" s="165"/>
      <c r="J578" s="135"/>
      <c r="K578" s="165"/>
      <c r="L578" s="16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5.75" customHeight="1">
      <c r="A579" s="135"/>
      <c r="B579" s="135"/>
      <c r="C579" s="135"/>
      <c r="D579" s="135"/>
      <c r="E579" s="135"/>
      <c r="F579" s="165"/>
      <c r="G579" s="135"/>
      <c r="H579" s="165"/>
      <c r="I579" s="165"/>
      <c r="J579" s="135"/>
      <c r="K579" s="165"/>
      <c r="L579" s="16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5.75" customHeight="1">
      <c r="A580" s="135"/>
      <c r="B580" s="135"/>
      <c r="C580" s="135"/>
      <c r="D580" s="135"/>
      <c r="E580" s="135"/>
      <c r="F580" s="165"/>
      <c r="G580" s="135"/>
      <c r="H580" s="165"/>
      <c r="I580" s="165"/>
      <c r="J580" s="135"/>
      <c r="K580" s="165"/>
      <c r="L580" s="16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5.75" customHeight="1">
      <c r="A581" s="135"/>
      <c r="B581" s="135"/>
      <c r="C581" s="135"/>
      <c r="D581" s="135"/>
      <c r="E581" s="135"/>
      <c r="F581" s="165"/>
      <c r="G581" s="135"/>
      <c r="H581" s="165"/>
      <c r="I581" s="165"/>
      <c r="J581" s="135"/>
      <c r="K581" s="165"/>
      <c r="L581" s="16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5.75" customHeight="1">
      <c r="A582" s="135"/>
      <c r="B582" s="135"/>
      <c r="C582" s="135"/>
      <c r="D582" s="135"/>
      <c r="E582" s="135"/>
      <c r="F582" s="165"/>
      <c r="G582" s="135"/>
      <c r="H582" s="165"/>
      <c r="I582" s="165"/>
      <c r="J582" s="135"/>
      <c r="K582" s="165"/>
      <c r="L582" s="16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5.75" customHeight="1">
      <c r="A583" s="135"/>
      <c r="B583" s="135"/>
      <c r="C583" s="135"/>
      <c r="D583" s="135"/>
      <c r="E583" s="135"/>
      <c r="F583" s="165"/>
      <c r="G583" s="135"/>
      <c r="H583" s="165"/>
      <c r="I583" s="165"/>
      <c r="J583" s="135"/>
      <c r="K583" s="165"/>
      <c r="L583" s="16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5.75" customHeight="1">
      <c r="A584" s="135"/>
      <c r="B584" s="135"/>
      <c r="C584" s="135"/>
      <c r="D584" s="135"/>
      <c r="E584" s="135"/>
      <c r="F584" s="165"/>
      <c r="G584" s="135"/>
      <c r="H584" s="165"/>
      <c r="I584" s="165"/>
      <c r="J584" s="135"/>
      <c r="K584" s="165"/>
      <c r="L584" s="16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5.75" customHeight="1">
      <c r="A585" s="135"/>
      <c r="B585" s="135"/>
      <c r="C585" s="135"/>
      <c r="D585" s="135"/>
      <c r="E585" s="135"/>
      <c r="F585" s="165"/>
      <c r="G585" s="135"/>
      <c r="H585" s="165"/>
      <c r="I585" s="165"/>
      <c r="J585" s="135"/>
      <c r="K585" s="165"/>
      <c r="L585" s="16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5.75" customHeight="1">
      <c r="A586" s="135"/>
      <c r="B586" s="135"/>
      <c r="C586" s="135"/>
      <c r="D586" s="135"/>
      <c r="E586" s="135"/>
      <c r="F586" s="165"/>
      <c r="G586" s="135"/>
      <c r="H586" s="165"/>
      <c r="I586" s="165"/>
      <c r="J586" s="135"/>
      <c r="K586" s="165"/>
      <c r="L586" s="16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5.75" customHeight="1">
      <c r="A587" s="135"/>
      <c r="B587" s="135"/>
      <c r="C587" s="135"/>
      <c r="D587" s="135"/>
      <c r="E587" s="135"/>
      <c r="F587" s="165"/>
      <c r="G587" s="135"/>
      <c r="H587" s="165"/>
      <c r="I587" s="165"/>
      <c r="J587" s="135"/>
      <c r="K587" s="165"/>
      <c r="L587" s="16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5.75" customHeight="1">
      <c r="A588" s="135"/>
      <c r="B588" s="135"/>
      <c r="C588" s="135"/>
      <c r="D588" s="135"/>
      <c r="E588" s="135"/>
      <c r="F588" s="165"/>
      <c r="G588" s="135"/>
      <c r="H588" s="165"/>
      <c r="I588" s="165"/>
      <c r="J588" s="135"/>
      <c r="K588" s="165"/>
      <c r="L588" s="16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5.75" customHeight="1">
      <c r="A589" s="135"/>
      <c r="B589" s="135"/>
      <c r="C589" s="135"/>
      <c r="D589" s="135"/>
      <c r="E589" s="135"/>
      <c r="F589" s="165"/>
      <c r="G589" s="135"/>
      <c r="H589" s="165"/>
      <c r="I589" s="165"/>
      <c r="J589" s="135"/>
      <c r="K589" s="165"/>
      <c r="L589" s="16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5.75" customHeight="1">
      <c r="A590" s="135"/>
      <c r="B590" s="135"/>
      <c r="C590" s="135"/>
      <c r="D590" s="135"/>
      <c r="E590" s="135"/>
      <c r="F590" s="165"/>
      <c r="G590" s="135"/>
      <c r="H590" s="165"/>
      <c r="I590" s="165"/>
      <c r="J590" s="135"/>
      <c r="K590" s="165"/>
      <c r="L590" s="16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5.75" customHeight="1">
      <c r="A591" s="135"/>
      <c r="B591" s="135"/>
      <c r="C591" s="135"/>
      <c r="D591" s="135"/>
      <c r="E591" s="135"/>
      <c r="F591" s="165"/>
      <c r="G591" s="135"/>
      <c r="H591" s="165"/>
      <c r="I591" s="165"/>
      <c r="J591" s="135"/>
      <c r="K591" s="165"/>
      <c r="L591" s="16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5.75" customHeight="1">
      <c r="A592" s="135"/>
      <c r="B592" s="135"/>
      <c r="C592" s="135"/>
      <c r="D592" s="135"/>
      <c r="E592" s="135"/>
      <c r="F592" s="165"/>
      <c r="G592" s="135"/>
      <c r="H592" s="165"/>
      <c r="I592" s="165"/>
      <c r="J592" s="135"/>
      <c r="K592" s="165"/>
      <c r="L592" s="16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5.75" customHeight="1">
      <c r="A593" s="135"/>
      <c r="B593" s="135"/>
      <c r="C593" s="135"/>
      <c r="D593" s="135"/>
      <c r="E593" s="135"/>
      <c r="F593" s="165"/>
      <c r="G593" s="135"/>
      <c r="H593" s="165"/>
      <c r="I593" s="165"/>
      <c r="J593" s="135"/>
      <c r="K593" s="165"/>
      <c r="L593" s="16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5.75" customHeight="1">
      <c r="A594" s="135"/>
      <c r="B594" s="135"/>
      <c r="C594" s="135"/>
      <c r="D594" s="135"/>
      <c r="E594" s="135"/>
      <c r="F594" s="165"/>
      <c r="G594" s="135"/>
      <c r="H594" s="165"/>
      <c r="I594" s="165"/>
      <c r="J594" s="135"/>
      <c r="K594" s="165"/>
      <c r="L594" s="16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5.75" customHeight="1">
      <c r="A595" s="135"/>
      <c r="B595" s="135"/>
      <c r="C595" s="135"/>
      <c r="D595" s="135"/>
      <c r="E595" s="135"/>
      <c r="F595" s="165"/>
      <c r="G595" s="135"/>
      <c r="H595" s="165"/>
      <c r="I595" s="165"/>
      <c r="J595" s="135"/>
      <c r="K595" s="165"/>
      <c r="L595" s="16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5.75" customHeight="1">
      <c r="A596" s="135"/>
      <c r="B596" s="135"/>
      <c r="C596" s="135"/>
      <c r="D596" s="135"/>
      <c r="E596" s="135"/>
      <c r="F596" s="165"/>
      <c r="G596" s="135"/>
      <c r="H596" s="165"/>
      <c r="I596" s="165"/>
      <c r="J596" s="135"/>
      <c r="K596" s="165"/>
      <c r="L596" s="16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5.75" customHeight="1">
      <c r="A597" s="135"/>
      <c r="B597" s="135"/>
      <c r="C597" s="135"/>
      <c r="D597" s="135"/>
      <c r="E597" s="135"/>
      <c r="F597" s="165"/>
      <c r="G597" s="135"/>
      <c r="H597" s="165"/>
      <c r="I597" s="165"/>
      <c r="J597" s="135"/>
      <c r="K597" s="165"/>
      <c r="L597" s="16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5.75" customHeight="1">
      <c r="A598" s="135"/>
      <c r="B598" s="135"/>
      <c r="C598" s="135"/>
      <c r="D598" s="135"/>
      <c r="E598" s="135"/>
      <c r="F598" s="165"/>
      <c r="G598" s="135"/>
      <c r="H598" s="165"/>
      <c r="I598" s="165"/>
      <c r="J598" s="135"/>
      <c r="K598" s="165"/>
      <c r="L598" s="16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5.75" customHeight="1">
      <c r="A599" s="135"/>
      <c r="B599" s="135"/>
      <c r="C599" s="135"/>
      <c r="D599" s="135"/>
      <c r="E599" s="135"/>
      <c r="F599" s="165"/>
      <c r="G599" s="135"/>
      <c r="H599" s="165"/>
      <c r="I599" s="165"/>
      <c r="J599" s="135"/>
      <c r="K599" s="165"/>
      <c r="L599" s="16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5.75" customHeight="1">
      <c r="A600" s="135"/>
      <c r="B600" s="135"/>
      <c r="C600" s="135"/>
      <c r="D600" s="135"/>
      <c r="E600" s="135"/>
      <c r="F600" s="165"/>
      <c r="G600" s="135"/>
      <c r="H600" s="165"/>
      <c r="I600" s="165"/>
      <c r="J600" s="135"/>
      <c r="K600" s="165"/>
      <c r="L600" s="16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5.75" customHeight="1">
      <c r="A601" s="135"/>
      <c r="B601" s="135"/>
      <c r="C601" s="135"/>
      <c r="D601" s="135"/>
      <c r="E601" s="135"/>
      <c r="F601" s="165"/>
      <c r="G601" s="135"/>
      <c r="H601" s="165"/>
      <c r="I601" s="165"/>
      <c r="J601" s="135"/>
      <c r="K601" s="165"/>
      <c r="L601" s="16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5.75" customHeight="1">
      <c r="A602" s="135"/>
      <c r="B602" s="135"/>
      <c r="C602" s="135"/>
      <c r="D602" s="135"/>
      <c r="E602" s="135"/>
      <c r="F602" s="165"/>
      <c r="G602" s="135"/>
      <c r="H602" s="165"/>
      <c r="I602" s="165"/>
      <c r="J602" s="135"/>
      <c r="K602" s="165"/>
      <c r="L602" s="16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5.75" customHeight="1">
      <c r="A603" s="135"/>
      <c r="B603" s="135"/>
      <c r="C603" s="135"/>
      <c r="D603" s="135"/>
      <c r="E603" s="135"/>
      <c r="F603" s="165"/>
      <c r="G603" s="135"/>
      <c r="H603" s="165"/>
      <c r="I603" s="165"/>
      <c r="J603" s="135"/>
      <c r="K603" s="165"/>
      <c r="L603" s="16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5.75" customHeight="1">
      <c r="A604" s="135"/>
      <c r="B604" s="135"/>
      <c r="C604" s="135"/>
      <c r="D604" s="135"/>
      <c r="E604" s="135"/>
      <c r="F604" s="165"/>
      <c r="G604" s="135"/>
      <c r="H604" s="165"/>
      <c r="I604" s="165"/>
      <c r="J604" s="135"/>
      <c r="K604" s="165"/>
      <c r="L604" s="16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5.75" customHeight="1">
      <c r="A605" s="135"/>
      <c r="B605" s="135"/>
      <c r="C605" s="135"/>
      <c r="D605" s="135"/>
      <c r="E605" s="135"/>
      <c r="F605" s="165"/>
      <c r="G605" s="135"/>
      <c r="H605" s="165"/>
      <c r="I605" s="165"/>
      <c r="J605" s="135"/>
      <c r="K605" s="165"/>
      <c r="L605" s="16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5.75" customHeight="1">
      <c r="A606" s="135"/>
      <c r="B606" s="135"/>
      <c r="C606" s="135"/>
      <c r="D606" s="135"/>
      <c r="E606" s="135"/>
      <c r="F606" s="165"/>
      <c r="G606" s="135"/>
      <c r="H606" s="165"/>
      <c r="I606" s="165"/>
      <c r="J606" s="135"/>
      <c r="K606" s="165"/>
      <c r="L606" s="16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5.75" customHeight="1">
      <c r="A607" s="135"/>
      <c r="B607" s="135"/>
      <c r="C607" s="135"/>
      <c r="D607" s="135"/>
      <c r="E607" s="135"/>
      <c r="F607" s="165"/>
      <c r="G607" s="135"/>
      <c r="H607" s="165"/>
      <c r="I607" s="165"/>
      <c r="J607" s="135"/>
      <c r="K607" s="165"/>
      <c r="L607" s="16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5.75" customHeight="1">
      <c r="A608" s="135"/>
      <c r="B608" s="135"/>
      <c r="C608" s="135"/>
      <c r="D608" s="135"/>
      <c r="E608" s="135"/>
      <c r="F608" s="165"/>
      <c r="G608" s="135"/>
      <c r="H608" s="165"/>
      <c r="I608" s="165"/>
      <c r="J608" s="135"/>
      <c r="K608" s="165"/>
      <c r="L608" s="16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5.75" customHeight="1">
      <c r="A609" s="135"/>
      <c r="B609" s="135"/>
      <c r="C609" s="135"/>
      <c r="D609" s="135"/>
      <c r="E609" s="135"/>
      <c r="F609" s="165"/>
      <c r="G609" s="135"/>
      <c r="H609" s="165"/>
      <c r="I609" s="165"/>
      <c r="J609" s="135"/>
      <c r="K609" s="165"/>
      <c r="L609" s="16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5.75" customHeight="1">
      <c r="A610" s="135"/>
      <c r="B610" s="135"/>
      <c r="C610" s="135"/>
      <c r="D610" s="135"/>
      <c r="E610" s="135"/>
      <c r="F610" s="165"/>
      <c r="G610" s="135"/>
      <c r="H610" s="165"/>
      <c r="I610" s="165"/>
      <c r="J610" s="135"/>
      <c r="K610" s="165"/>
      <c r="L610" s="16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5.75" customHeight="1">
      <c r="A611" s="135"/>
      <c r="B611" s="135"/>
      <c r="C611" s="135"/>
      <c r="D611" s="135"/>
      <c r="E611" s="135"/>
      <c r="F611" s="165"/>
      <c r="G611" s="135"/>
      <c r="H611" s="165"/>
      <c r="I611" s="165"/>
      <c r="J611" s="135"/>
      <c r="K611" s="165"/>
      <c r="L611" s="16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5.75" customHeight="1">
      <c r="A612" s="135"/>
      <c r="B612" s="135"/>
      <c r="C612" s="135"/>
      <c r="D612" s="135"/>
      <c r="E612" s="135"/>
      <c r="F612" s="165"/>
      <c r="G612" s="135"/>
      <c r="H612" s="165"/>
      <c r="I612" s="165"/>
      <c r="J612" s="135"/>
      <c r="K612" s="165"/>
      <c r="L612" s="16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5.75" customHeight="1">
      <c r="A613" s="135"/>
      <c r="B613" s="135"/>
      <c r="C613" s="135"/>
      <c r="D613" s="135"/>
      <c r="E613" s="135"/>
      <c r="F613" s="165"/>
      <c r="G613" s="135"/>
      <c r="H613" s="165"/>
      <c r="I613" s="165"/>
      <c r="J613" s="135"/>
      <c r="K613" s="165"/>
      <c r="L613" s="16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5.75" customHeight="1">
      <c r="A614" s="135"/>
      <c r="B614" s="135"/>
      <c r="C614" s="135"/>
      <c r="D614" s="135"/>
      <c r="E614" s="135"/>
      <c r="F614" s="165"/>
      <c r="G614" s="135"/>
      <c r="H614" s="165"/>
      <c r="I614" s="165"/>
      <c r="J614" s="135"/>
      <c r="K614" s="165"/>
      <c r="L614" s="16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5.75" customHeight="1">
      <c r="A615" s="135"/>
      <c r="B615" s="135"/>
      <c r="C615" s="135"/>
      <c r="D615" s="135"/>
      <c r="E615" s="135"/>
      <c r="F615" s="165"/>
      <c r="G615" s="135"/>
      <c r="H615" s="165"/>
      <c r="I615" s="165"/>
      <c r="J615" s="135"/>
      <c r="K615" s="165"/>
      <c r="L615" s="16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5.75" customHeight="1">
      <c r="A616" s="135"/>
      <c r="B616" s="135"/>
      <c r="C616" s="135"/>
      <c r="D616" s="135"/>
      <c r="E616" s="135"/>
      <c r="F616" s="165"/>
      <c r="G616" s="135"/>
      <c r="H616" s="165"/>
      <c r="I616" s="165"/>
      <c r="J616" s="135"/>
      <c r="K616" s="165"/>
      <c r="L616" s="16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5.75" customHeight="1">
      <c r="A617" s="135"/>
      <c r="B617" s="135"/>
      <c r="C617" s="135"/>
      <c r="D617" s="135"/>
      <c r="E617" s="135"/>
      <c r="F617" s="165"/>
      <c r="G617" s="135"/>
      <c r="H617" s="165"/>
      <c r="I617" s="165"/>
      <c r="J617" s="135"/>
      <c r="K617" s="165"/>
      <c r="L617" s="16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5.75" customHeight="1">
      <c r="A618" s="135"/>
      <c r="B618" s="135"/>
      <c r="C618" s="135"/>
      <c r="D618" s="135"/>
      <c r="E618" s="135"/>
      <c r="F618" s="165"/>
      <c r="G618" s="135"/>
      <c r="H618" s="165"/>
      <c r="I618" s="165"/>
      <c r="J618" s="135"/>
      <c r="K618" s="165"/>
      <c r="L618" s="16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5.75" customHeight="1">
      <c r="A619" s="135"/>
      <c r="B619" s="135"/>
      <c r="C619" s="135"/>
      <c r="D619" s="135"/>
      <c r="E619" s="135"/>
      <c r="F619" s="165"/>
      <c r="G619" s="135"/>
      <c r="H619" s="165"/>
      <c r="I619" s="165"/>
      <c r="J619" s="135"/>
      <c r="K619" s="165"/>
      <c r="L619" s="16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5.75" customHeight="1">
      <c r="A620" s="135"/>
      <c r="B620" s="135"/>
      <c r="C620" s="135"/>
      <c r="D620" s="135"/>
      <c r="E620" s="135"/>
      <c r="F620" s="165"/>
      <c r="G620" s="135"/>
      <c r="H620" s="165"/>
      <c r="I620" s="165"/>
      <c r="J620" s="135"/>
      <c r="K620" s="165"/>
      <c r="L620" s="16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5.75" customHeight="1">
      <c r="A621" s="135"/>
      <c r="B621" s="135"/>
      <c r="C621" s="135"/>
      <c r="D621" s="135"/>
      <c r="E621" s="135"/>
      <c r="F621" s="165"/>
      <c r="G621" s="135"/>
      <c r="H621" s="165"/>
      <c r="I621" s="165"/>
      <c r="J621" s="135"/>
      <c r="K621" s="165"/>
      <c r="L621" s="16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5.75" customHeight="1">
      <c r="A622" s="135"/>
      <c r="B622" s="135"/>
      <c r="C622" s="135"/>
      <c r="D622" s="135"/>
      <c r="E622" s="135"/>
      <c r="F622" s="165"/>
      <c r="G622" s="135"/>
      <c r="H622" s="165"/>
      <c r="I622" s="165"/>
      <c r="J622" s="135"/>
      <c r="K622" s="165"/>
      <c r="L622" s="16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5.75" customHeight="1">
      <c r="A623" s="135"/>
      <c r="B623" s="135"/>
      <c r="C623" s="135"/>
      <c r="D623" s="135"/>
      <c r="E623" s="135"/>
      <c r="F623" s="165"/>
      <c r="G623" s="135"/>
      <c r="H623" s="165"/>
      <c r="I623" s="165"/>
      <c r="J623" s="135"/>
      <c r="K623" s="165"/>
      <c r="L623" s="16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5.75" customHeight="1">
      <c r="A624" s="135"/>
      <c r="B624" s="135"/>
      <c r="C624" s="135"/>
      <c r="D624" s="135"/>
      <c r="E624" s="135"/>
      <c r="F624" s="165"/>
      <c r="G624" s="135"/>
      <c r="H624" s="165"/>
      <c r="I624" s="165"/>
      <c r="J624" s="135"/>
      <c r="K624" s="165"/>
      <c r="L624" s="16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5.75" customHeight="1">
      <c r="A625" s="135"/>
      <c r="B625" s="135"/>
      <c r="C625" s="135"/>
      <c r="D625" s="135"/>
      <c r="E625" s="135"/>
      <c r="F625" s="165"/>
      <c r="G625" s="135"/>
      <c r="H625" s="165"/>
      <c r="I625" s="165"/>
      <c r="J625" s="135"/>
      <c r="K625" s="165"/>
      <c r="L625" s="16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5.75" customHeight="1">
      <c r="A626" s="135"/>
      <c r="B626" s="135"/>
      <c r="C626" s="135"/>
      <c r="D626" s="135"/>
      <c r="E626" s="135"/>
      <c r="F626" s="165"/>
      <c r="G626" s="135"/>
      <c r="H626" s="165"/>
      <c r="I626" s="165"/>
      <c r="J626" s="135"/>
      <c r="K626" s="165"/>
      <c r="L626" s="16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5.75" customHeight="1">
      <c r="A627" s="135"/>
      <c r="B627" s="135"/>
      <c r="C627" s="135"/>
      <c r="D627" s="135"/>
      <c r="E627" s="135"/>
      <c r="F627" s="165"/>
      <c r="G627" s="135"/>
      <c r="H627" s="165"/>
      <c r="I627" s="165"/>
      <c r="J627" s="135"/>
      <c r="K627" s="165"/>
      <c r="L627" s="16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5.75" customHeight="1">
      <c r="A628" s="135"/>
      <c r="B628" s="135"/>
      <c r="C628" s="135"/>
      <c r="D628" s="135"/>
      <c r="E628" s="135"/>
      <c r="F628" s="165"/>
      <c r="G628" s="135"/>
      <c r="H628" s="165"/>
      <c r="I628" s="165"/>
      <c r="J628" s="135"/>
      <c r="K628" s="165"/>
      <c r="L628" s="16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5.75" customHeight="1">
      <c r="A629" s="135"/>
      <c r="B629" s="135"/>
      <c r="C629" s="135"/>
      <c r="D629" s="135"/>
      <c r="E629" s="135"/>
      <c r="F629" s="165"/>
      <c r="G629" s="135"/>
      <c r="H629" s="165"/>
      <c r="I629" s="165"/>
      <c r="J629" s="135"/>
      <c r="K629" s="165"/>
      <c r="L629" s="16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5.75" customHeight="1">
      <c r="A630" s="135"/>
      <c r="B630" s="135"/>
      <c r="C630" s="135"/>
      <c r="D630" s="135"/>
      <c r="E630" s="135"/>
      <c r="F630" s="165"/>
      <c r="G630" s="135"/>
      <c r="H630" s="165"/>
      <c r="I630" s="165"/>
      <c r="J630" s="135"/>
      <c r="K630" s="165"/>
      <c r="L630" s="16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5.75" customHeight="1">
      <c r="A631" s="135"/>
      <c r="B631" s="135"/>
      <c r="C631" s="135"/>
      <c r="D631" s="135"/>
      <c r="E631" s="135"/>
      <c r="F631" s="165"/>
      <c r="G631" s="135"/>
      <c r="H631" s="165"/>
      <c r="I631" s="165"/>
      <c r="J631" s="135"/>
      <c r="K631" s="165"/>
      <c r="L631" s="16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5.75" customHeight="1">
      <c r="A632" s="135"/>
      <c r="B632" s="135"/>
      <c r="C632" s="135"/>
      <c r="D632" s="135"/>
      <c r="E632" s="135"/>
      <c r="F632" s="165"/>
      <c r="G632" s="135"/>
      <c r="H632" s="165"/>
      <c r="I632" s="165"/>
      <c r="J632" s="135"/>
      <c r="K632" s="165"/>
      <c r="L632" s="16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5.75" customHeight="1">
      <c r="A633" s="135"/>
      <c r="B633" s="135"/>
      <c r="C633" s="135"/>
      <c r="D633" s="135"/>
      <c r="E633" s="135"/>
      <c r="F633" s="165"/>
      <c r="G633" s="135"/>
      <c r="H633" s="165"/>
      <c r="I633" s="165"/>
      <c r="J633" s="135"/>
      <c r="K633" s="165"/>
      <c r="L633" s="16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5.75" customHeight="1">
      <c r="A634" s="135"/>
      <c r="B634" s="135"/>
      <c r="C634" s="135"/>
      <c r="D634" s="135"/>
      <c r="E634" s="135"/>
      <c r="F634" s="165"/>
      <c r="G634" s="135"/>
      <c r="H634" s="165"/>
      <c r="I634" s="165"/>
      <c r="J634" s="135"/>
      <c r="K634" s="165"/>
      <c r="L634" s="16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5.75" customHeight="1">
      <c r="A635" s="135"/>
      <c r="B635" s="135"/>
      <c r="C635" s="135"/>
      <c r="D635" s="135"/>
      <c r="E635" s="135"/>
      <c r="F635" s="165"/>
      <c r="G635" s="135"/>
      <c r="H635" s="165"/>
      <c r="I635" s="165"/>
      <c r="J635" s="135"/>
      <c r="K635" s="165"/>
      <c r="L635" s="16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5.75" customHeight="1">
      <c r="A636" s="135"/>
      <c r="B636" s="135"/>
      <c r="C636" s="135"/>
      <c r="D636" s="135"/>
      <c r="E636" s="135"/>
      <c r="F636" s="165"/>
      <c r="G636" s="135"/>
      <c r="H636" s="165"/>
      <c r="I636" s="165"/>
      <c r="J636" s="135"/>
      <c r="K636" s="165"/>
      <c r="L636" s="16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5.75" customHeight="1">
      <c r="A637" s="135"/>
      <c r="B637" s="135"/>
      <c r="C637" s="135"/>
      <c r="D637" s="135"/>
      <c r="E637" s="135"/>
      <c r="F637" s="165"/>
      <c r="G637" s="135"/>
      <c r="H637" s="165"/>
      <c r="I637" s="165"/>
      <c r="J637" s="135"/>
      <c r="K637" s="165"/>
      <c r="L637" s="16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5.75" customHeight="1">
      <c r="A638" s="135"/>
      <c r="B638" s="135"/>
      <c r="C638" s="135"/>
      <c r="D638" s="135"/>
      <c r="E638" s="135"/>
      <c r="F638" s="165"/>
      <c r="G638" s="135"/>
      <c r="H638" s="165"/>
      <c r="I638" s="165"/>
      <c r="J638" s="135"/>
      <c r="K638" s="165"/>
      <c r="L638" s="16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5.75" customHeight="1">
      <c r="A639" s="135"/>
      <c r="B639" s="135"/>
      <c r="C639" s="135"/>
      <c r="D639" s="135"/>
      <c r="E639" s="135"/>
      <c r="F639" s="165"/>
      <c r="G639" s="135"/>
      <c r="H639" s="165"/>
      <c r="I639" s="165"/>
      <c r="J639" s="135"/>
      <c r="K639" s="165"/>
      <c r="L639" s="16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5.75" customHeight="1">
      <c r="A640" s="135"/>
      <c r="B640" s="135"/>
      <c r="C640" s="135"/>
      <c r="D640" s="135"/>
      <c r="E640" s="135"/>
      <c r="F640" s="165"/>
      <c r="G640" s="135"/>
      <c r="H640" s="165"/>
      <c r="I640" s="165"/>
      <c r="J640" s="135"/>
      <c r="K640" s="165"/>
      <c r="L640" s="16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5.75" customHeight="1">
      <c r="A641" s="135"/>
      <c r="B641" s="135"/>
      <c r="C641" s="135"/>
      <c r="D641" s="135"/>
      <c r="E641" s="135"/>
      <c r="F641" s="165"/>
      <c r="G641" s="135"/>
      <c r="H641" s="165"/>
      <c r="I641" s="165"/>
      <c r="J641" s="135"/>
      <c r="K641" s="165"/>
      <c r="L641" s="16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5.75" customHeight="1">
      <c r="A642" s="135"/>
      <c r="B642" s="135"/>
      <c r="C642" s="135"/>
      <c r="D642" s="135"/>
      <c r="E642" s="135"/>
      <c r="F642" s="165"/>
      <c r="G642" s="135"/>
      <c r="H642" s="165"/>
      <c r="I642" s="165"/>
      <c r="J642" s="135"/>
      <c r="K642" s="165"/>
      <c r="L642" s="16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5.75" customHeight="1">
      <c r="A643" s="135"/>
      <c r="B643" s="135"/>
      <c r="C643" s="135"/>
      <c r="D643" s="135"/>
      <c r="E643" s="135"/>
      <c r="F643" s="165"/>
      <c r="G643" s="135"/>
      <c r="H643" s="165"/>
      <c r="I643" s="165"/>
      <c r="J643" s="135"/>
      <c r="K643" s="165"/>
      <c r="L643" s="16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5.75" customHeight="1">
      <c r="A644" s="135"/>
      <c r="B644" s="135"/>
      <c r="C644" s="135"/>
      <c r="D644" s="135"/>
      <c r="E644" s="135"/>
      <c r="F644" s="165"/>
      <c r="G644" s="135"/>
      <c r="H644" s="165"/>
      <c r="I644" s="165"/>
      <c r="J644" s="135"/>
      <c r="K644" s="165"/>
      <c r="L644" s="16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5.75" customHeight="1">
      <c r="A645" s="135"/>
      <c r="B645" s="135"/>
      <c r="C645" s="135"/>
      <c r="D645" s="135"/>
      <c r="E645" s="135"/>
      <c r="F645" s="165"/>
      <c r="G645" s="135"/>
      <c r="H645" s="165"/>
      <c r="I645" s="165"/>
      <c r="J645" s="135"/>
      <c r="K645" s="165"/>
      <c r="L645" s="16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5.75" customHeight="1">
      <c r="A646" s="135"/>
      <c r="B646" s="135"/>
      <c r="C646" s="135"/>
      <c r="D646" s="135"/>
      <c r="E646" s="135"/>
      <c r="F646" s="165"/>
      <c r="G646" s="135"/>
      <c r="H646" s="165"/>
      <c r="I646" s="165"/>
      <c r="J646" s="135"/>
      <c r="K646" s="165"/>
      <c r="L646" s="16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5.75" customHeight="1">
      <c r="A647" s="135"/>
      <c r="B647" s="135"/>
      <c r="C647" s="135"/>
      <c r="D647" s="135"/>
      <c r="E647" s="135"/>
      <c r="F647" s="165"/>
      <c r="G647" s="135"/>
      <c r="H647" s="165"/>
      <c r="I647" s="165"/>
      <c r="J647" s="135"/>
      <c r="K647" s="165"/>
      <c r="L647" s="16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5.75" customHeight="1">
      <c r="A648" s="135"/>
      <c r="B648" s="135"/>
      <c r="C648" s="135"/>
      <c r="D648" s="135"/>
      <c r="E648" s="135"/>
      <c r="F648" s="165"/>
      <c r="G648" s="135"/>
      <c r="H648" s="165"/>
      <c r="I648" s="165"/>
      <c r="J648" s="135"/>
      <c r="K648" s="165"/>
      <c r="L648" s="16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5.75" customHeight="1">
      <c r="A649" s="135"/>
      <c r="B649" s="135"/>
      <c r="C649" s="135"/>
      <c r="D649" s="135"/>
      <c r="E649" s="135"/>
      <c r="F649" s="165"/>
      <c r="G649" s="135"/>
      <c r="H649" s="165"/>
      <c r="I649" s="165"/>
      <c r="J649" s="135"/>
      <c r="K649" s="165"/>
      <c r="L649" s="16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5.75" customHeight="1">
      <c r="A650" s="135"/>
      <c r="B650" s="135"/>
      <c r="C650" s="135"/>
      <c r="D650" s="135"/>
      <c r="E650" s="135"/>
      <c r="F650" s="165"/>
      <c r="G650" s="135"/>
      <c r="H650" s="165"/>
      <c r="I650" s="165"/>
      <c r="J650" s="135"/>
      <c r="K650" s="165"/>
      <c r="L650" s="16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5.75" customHeight="1">
      <c r="A651" s="135"/>
      <c r="B651" s="135"/>
      <c r="C651" s="135"/>
      <c r="D651" s="135"/>
      <c r="E651" s="135"/>
      <c r="F651" s="165"/>
      <c r="G651" s="135"/>
      <c r="H651" s="165"/>
      <c r="I651" s="165"/>
      <c r="J651" s="135"/>
      <c r="K651" s="165"/>
      <c r="L651" s="16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5.75" customHeight="1">
      <c r="A652" s="135"/>
      <c r="B652" s="135"/>
      <c r="C652" s="135"/>
      <c r="D652" s="135"/>
      <c r="E652" s="135"/>
      <c r="F652" s="165"/>
      <c r="G652" s="135"/>
      <c r="H652" s="165"/>
      <c r="I652" s="165"/>
      <c r="J652" s="135"/>
      <c r="K652" s="165"/>
      <c r="L652" s="16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5.75" customHeight="1">
      <c r="A653" s="135"/>
      <c r="B653" s="135"/>
      <c r="C653" s="135"/>
      <c r="D653" s="135"/>
      <c r="E653" s="135"/>
      <c r="F653" s="165"/>
      <c r="G653" s="135"/>
      <c r="H653" s="165"/>
      <c r="I653" s="165"/>
      <c r="J653" s="135"/>
      <c r="K653" s="165"/>
      <c r="L653" s="16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5.75" customHeight="1">
      <c r="A654" s="135"/>
      <c r="B654" s="135"/>
      <c r="C654" s="135"/>
      <c r="D654" s="135"/>
      <c r="E654" s="135"/>
      <c r="F654" s="165"/>
      <c r="G654" s="135"/>
      <c r="H654" s="165"/>
      <c r="I654" s="165"/>
      <c r="J654" s="135"/>
      <c r="K654" s="165"/>
      <c r="L654" s="16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5.75" customHeight="1">
      <c r="A655" s="135"/>
      <c r="B655" s="135"/>
      <c r="C655" s="135"/>
      <c r="D655" s="135"/>
      <c r="E655" s="135"/>
      <c r="F655" s="165"/>
      <c r="G655" s="135"/>
      <c r="H655" s="165"/>
      <c r="I655" s="165"/>
      <c r="J655" s="135"/>
      <c r="K655" s="165"/>
      <c r="L655" s="16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5.75" customHeight="1">
      <c r="A656" s="135"/>
      <c r="B656" s="135"/>
      <c r="C656" s="135"/>
      <c r="D656" s="135"/>
      <c r="E656" s="135"/>
      <c r="F656" s="165"/>
      <c r="G656" s="135"/>
      <c r="H656" s="165"/>
      <c r="I656" s="165"/>
      <c r="J656" s="135"/>
      <c r="K656" s="165"/>
      <c r="L656" s="16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5.75" customHeight="1">
      <c r="A657" s="135"/>
      <c r="B657" s="135"/>
      <c r="C657" s="135"/>
      <c r="D657" s="135"/>
      <c r="E657" s="135"/>
      <c r="F657" s="165"/>
      <c r="G657" s="135"/>
      <c r="H657" s="165"/>
      <c r="I657" s="165"/>
      <c r="J657" s="135"/>
      <c r="K657" s="165"/>
      <c r="L657" s="16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5.75" customHeight="1">
      <c r="A658" s="135"/>
      <c r="B658" s="135"/>
      <c r="C658" s="135"/>
      <c r="D658" s="135"/>
      <c r="E658" s="135"/>
      <c r="F658" s="165"/>
      <c r="G658" s="135"/>
      <c r="H658" s="165"/>
      <c r="I658" s="165"/>
      <c r="J658" s="135"/>
      <c r="K658" s="165"/>
      <c r="L658" s="16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5.75" customHeight="1">
      <c r="A659" s="135"/>
      <c r="B659" s="135"/>
      <c r="C659" s="135"/>
      <c r="D659" s="135"/>
      <c r="E659" s="135"/>
      <c r="F659" s="165"/>
      <c r="G659" s="135"/>
      <c r="H659" s="165"/>
      <c r="I659" s="165"/>
      <c r="J659" s="135"/>
      <c r="K659" s="165"/>
      <c r="L659" s="16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5.75" customHeight="1">
      <c r="A660" s="135"/>
      <c r="B660" s="135"/>
      <c r="C660" s="135"/>
      <c r="D660" s="135"/>
      <c r="E660" s="135"/>
      <c r="F660" s="165"/>
      <c r="G660" s="135"/>
      <c r="H660" s="165"/>
      <c r="I660" s="165"/>
      <c r="J660" s="135"/>
      <c r="K660" s="165"/>
      <c r="L660" s="16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5.75" customHeight="1">
      <c r="A661" s="135"/>
      <c r="B661" s="135"/>
      <c r="C661" s="135"/>
      <c r="D661" s="135"/>
      <c r="E661" s="135"/>
      <c r="F661" s="165"/>
      <c r="G661" s="135"/>
      <c r="H661" s="165"/>
      <c r="I661" s="165"/>
      <c r="J661" s="135"/>
      <c r="K661" s="165"/>
      <c r="L661" s="16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5.75" customHeight="1">
      <c r="A662" s="135"/>
      <c r="B662" s="135"/>
      <c r="C662" s="135"/>
      <c r="D662" s="135"/>
      <c r="E662" s="135"/>
      <c r="F662" s="165"/>
      <c r="G662" s="135"/>
      <c r="H662" s="165"/>
      <c r="I662" s="165"/>
      <c r="J662" s="135"/>
      <c r="K662" s="165"/>
      <c r="L662" s="16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5.75" customHeight="1">
      <c r="A663" s="135"/>
      <c r="B663" s="135"/>
      <c r="C663" s="135"/>
      <c r="D663" s="135"/>
      <c r="E663" s="135"/>
      <c r="F663" s="165"/>
      <c r="G663" s="135"/>
      <c r="H663" s="165"/>
      <c r="I663" s="165"/>
      <c r="J663" s="135"/>
      <c r="K663" s="165"/>
      <c r="L663" s="16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5.75" customHeight="1">
      <c r="A664" s="135"/>
      <c r="B664" s="135"/>
      <c r="C664" s="135"/>
      <c r="D664" s="135"/>
      <c r="E664" s="135"/>
      <c r="F664" s="165"/>
      <c r="G664" s="135"/>
      <c r="H664" s="165"/>
      <c r="I664" s="165"/>
      <c r="J664" s="135"/>
      <c r="K664" s="165"/>
      <c r="L664" s="16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5.75" customHeight="1">
      <c r="A665" s="135"/>
      <c r="B665" s="135"/>
      <c r="C665" s="135"/>
      <c r="D665" s="135"/>
      <c r="E665" s="135"/>
      <c r="F665" s="165"/>
      <c r="G665" s="135"/>
      <c r="H665" s="165"/>
      <c r="I665" s="165"/>
      <c r="J665" s="135"/>
      <c r="K665" s="165"/>
      <c r="L665" s="16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5.75" customHeight="1">
      <c r="A666" s="135"/>
      <c r="B666" s="135"/>
      <c r="C666" s="135"/>
      <c r="D666" s="135"/>
      <c r="E666" s="135"/>
      <c r="F666" s="165"/>
      <c r="G666" s="135"/>
      <c r="H666" s="165"/>
      <c r="I666" s="165"/>
      <c r="J666" s="135"/>
      <c r="K666" s="165"/>
      <c r="L666" s="16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5.75" customHeight="1">
      <c r="A667" s="135"/>
      <c r="B667" s="135"/>
      <c r="C667" s="135"/>
      <c r="D667" s="135"/>
      <c r="E667" s="135"/>
      <c r="F667" s="165"/>
      <c r="G667" s="135"/>
      <c r="H667" s="165"/>
      <c r="I667" s="165"/>
      <c r="J667" s="135"/>
      <c r="K667" s="165"/>
      <c r="L667" s="16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5.75" customHeight="1">
      <c r="A668" s="135"/>
      <c r="B668" s="135"/>
      <c r="C668" s="135"/>
      <c r="D668" s="135"/>
      <c r="E668" s="135"/>
      <c r="F668" s="165"/>
      <c r="G668" s="135"/>
      <c r="H668" s="165"/>
      <c r="I668" s="165"/>
      <c r="J668" s="135"/>
      <c r="K668" s="165"/>
      <c r="L668" s="16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5.75" customHeight="1">
      <c r="A669" s="135"/>
      <c r="B669" s="135"/>
      <c r="C669" s="135"/>
      <c r="D669" s="135"/>
      <c r="E669" s="135"/>
      <c r="F669" s="165"/>
      <c r="G669" s="135"/>
      <c r="H669" s="165"/>
      <c r="I669" s="165"/>
      <c r="J669" s="135"/>
      <c r="K669" s="165"/>
      <c r="L669" s="16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5.75" customHeight="1">
      <c r="A670" s="135"/>
      <c r="B670" s="135"/>
      <c r="C670" s="135"/>
      <c r="D670" s="135"/>
      <c r="E670" s="135"/>
      <c r="F670" s="165"/>
      <c r="G670" s="135"/>
      <c r="H670" s="165"/>
      <c r="I670" s="165"/>
      <c r="J670" s="135"/>
      <c r="K670" s="165"/>
      <c r="L670" s="16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5.75" customHeight="1">
      <c r="A671" s="135"/>
      <c r="B671" s="135"/>
      <c r="C671" s="135"/>
      <c r="D671" s="135"/>
      <c r="E671" s="135"/>
      <c r="F671" s="165"/>
      <c r="G671" s="135"/>
      <c r="H671" s="165"/>
      <c r="I671" s="165"/>
      <c r="J671" s="135"/>
      <c r="K671" s="165"/>
      <c r="L671" s="16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5.75" customHeight="1">
      <c r="A672" s="135"/>
      <c r="B672" s="135"/>
      <c r="C672" s="135"/>
      <c r="D672" s="135"/>
      <c r="E672" s="135"/>
      <c r="F672" s="165"/>
      <c r="G672" s="135"/>
      <c r="H672" s="165"/>
      <c r="I672" s="165"/>
      <c r="J672" s="135"/>
      <c r="K672" s="165"/>
      <c r="L672" s="16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5.75" customHeight="1">
      <c r="A673" s="135"/>
      <c r="B673" s="135"/>
      <c r="C673" s="135"/>
      <c r="D673" s="135"/>
      <c r="E673" s="135"/>
      <c r="F673" s="165"/>
      <c r="G673" s="135"/>
      <c r="H673" s="165"/>
      <c r="I673" s="165"/>
      <c r="J673" s="135"/>
      <c r="K673" s="165"/>
      <c r="L673" s="16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5.75" customHeight="1">
      <c r="A674" s="135"/>
      <c r="B674" s="135"/>
      <c r="C674" s="135"/>
      <c r="D674" s="135"/>
      <c r="E674" s="135"/>
      <c r="F674" s="165"/>
      <c r="G674" s="135"/>
      <c r="H674" s="165"/>
      <c r="I674" s="165"/>
      <c r="J674" s="135"/>
      <c r="K674" s="165"/>
      <c r="L674" s="16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5.75" customHeight="1">
      <c r="A675" s="135"/>
      <c r="B675" s="135"/>
      <c r="C675" s="135"/>
      <c r="D675" s="135"/>
      <c r="E675" s="135"/>
      <c r="F675" s="165"/>
      <c r="G675" s="135"/>
      <c r="H675" s="165"/>
      <c r="I675" s="165"/>
      <c r="J675" s="135"/>
      <c r="K675" s="165"/>
      <c r="L675" s="16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5.75" customHeight="1">
      <c r="A676" s="135"/>
      <c r="B676" s="135"/>
      <c r="C676" s="135"/>
      <c r="D676" s="135"/>
      <c r="E676" s="135"/>
      <c r="F676" s="165"/>
      <c r="G676" s="135"/>
      <c r="H676" s="165"/>
      <c r="I676" s="165"/>
      <c r="J676" s="135"/>
      <c r="K676" s="165"/>
      <c r="L676" s="16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5.75" customHeight="1">
      <c r="A677" s="135"/>
      <c r="B677" s="135"/>
      <c r="C677" s="135"/>
      <c r="D677" s="135"/>
      <c r="E677" s="135"/>
      <c r="F677" s="165"/>
      <c r="G677" s="135"/>
      <c r="H677" s="165"/>
      <c r="I677" s="165"/>
      <c r="J677" s="135"/>
      <c r="K677" s="165"/>
      <c r="L677" s="16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5.75" customHeight="1">
      <c r="A678" s="135"/>
      <c r="B678" s="135"/>
      <c r="C678" s="135"/>
      <c r="D678" s="135"/>
      <c r="E678" s="135"/>
      <c r="F678" s="165"/>
      <c r="G678" s="135"/>
      <c r="H678" s="165"/>
      <c r="I678" s="165"/>
      <c r="J678" s="135"/>
      <c r="K678" s="165"/>
      <c r="L678" s="16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5.75" customHeight="1">
      <c r="A679" s="135"/>
      <c r="B679" s="135"/>
      <c r="C679" s="135"/>
      <c r="D679" s="135"/>
      <c r="E679" s="135"/>
      <c r="F679" s="165"/>
      <c r="G679" s="135"/>
      <c r="H679" s="165"/>
      <c r="I679" s="165"/>
      <c r="J679" s="135"/>
      <c r="K679" s="165"/>
      <c r="L679" s="16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5.75" customHeight="1">
      <c r="A680" s="135"/>
      <c r="B680" s="135"/>
      <c r="C680" s="135"/>
      <c r="D680" s="135"/>
      <c r="E680" s="135"/>
      <c r="F680" s="165"/>
      <c r="G680" s="135"/>
      <c r="H680" s="165"/>
      <c r="I680" s="165"/>
      <c r="J680" s="135"/>
      <c r="K680" s="165"/>
      <c r="L680" s="16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5.75" customHeight="1">
      <c r="A681" s="135"/>
      <c r="B681" s="135"/>
      <c r="C681" s="135"/>
      <c r="D681" s="135"/>
      <c r="E681" s="135"/>
      <c r="F681" s="165"/>
      <c r="G681" s="135"/>
      <c r="H681" s="165"/>
      <c r="I681" s="165"/>
      <c r="J681" s="135"/>
      <c r="K681" s="165"/>
      <c r="L681" s="16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5.75" customHeight="1">
      <c r="A682" s="135"/>
      <c r="B682" s="135"/>
      <c r="C682" s="135"/>
      <c r="D682" s="135"/>
      <c r="E682" s="135"/>
      <c r="F682" s="165"/>
      <c r="G682" s="135"/>
      <c r="H682" s="165"/>
      <c r="I682" s="165"/>
      <c r="J682" s="135"/>
      <c r="K682" s="165"/>
      <c r="L682" s="16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5.75" customHeight="1">
      <c r="A683" s="135"/>
      <c r="B683" s="135"/>
      <c r="C683" s="135"/>
      <c r="D683" s="135"/>
      <c r="E683" s="135"/>
      <c r="F683" s="165"/>
      <c r="G683" s="135"/>
      <c r="H683" s="165"/>
      <c r="I683" s="165"/>
      <c r="J683" s="135"/>
      <c r="K683" s="165"/>
      <c r="L683" s="16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5.75" customHeight="1">
      <c r="A684" s="135"/>
      <c r="B684" s="135"/>
      <c r="C684" s="135"/>
      <c r="D684" s="135"/>
      <c r="E684" s="135"/>
      <c r="F684" s="165"/>
      <c r="G684" s="135"/>
      <c r="H684" s="165"/>
      <c r="I684" s="165"/>
      <c r="J684" s="135"/>
      <c r="K684" s="165"/>
      <c r="L684" s="16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5.75" customHeight="1">
      <c r="A685" s="135"/>
      <c r="B685" s="135"/>
      <c r="C685" s="135"/>
      <c r="D685" s="135"/>
      <c r="E685" s="135"/>
      <c r="F685" s="165"/>
      <c r="G685" s="135"/>
      <c r="H685" s="165"/>
      <c r="I685" s="165"/>
      <c r="J685" s="135"/>
      <c r="K685" s="165"/>
      <c r="L685" s="16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5.75" customHeight="1">
      <c r="A686" s="135"/>
      <c r="B686" s="135"/>
      <c r="C686" s="135"/>
      <c r="D686" s="135"/>
      <c r="E686" s="135"/>
      <c r="F686" s="165"/>
      <c r="G686" s="135"/>
      <c r="H686" s="165"/>
      <c r="I686" s="165"/>
      <c r="J686" s="135"/>
      <c r="K686" s="165"/>
      <c r="L686" s="16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5.75" customHeight="1">
      <c r="A687" s="135"/>
      <c r="B687" s="135"/>
      <c r="C687" s="135"/>
      <c r="D687" s="135"/>
      <c r="E687" s="135"/>
      <c r="F687" s="165"/>
      <c r="G687" s="135"/>
      <c r="H687" s="165"/>
      <c r="I687" s="165"/>
      <c r="J687" s="135"/>
      <c r="K687" s="165"/>
      <c r="L687" s="16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5.75" customHeight="1">
      <c r="A688" s="135"/>
      <c r="B688" s="135"/>
      <c r="C688" s="135"/>
      <c r="D688" s="135"/>
      <c r="E688" s="135"/>
      <c r="F688" s="165"/>
      <c r="G688" s="135"/>
      <c r="H688" s="165"/>
      <c r="I688" s="165"/>
      <c r="J688" s="135"/>
      <c r="K688" s="165"/>
      <c r="L688" s="16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5.75" customHeight="1">
      <c r="A689" s="135"/>
      <c r="B689" s="135"/>
      <c r="C689" s="135"/>
      <c r="D689" s="135"/>
      <c r="E689" s="135"/>
      <c r="F689" s="165"/>
      <c r="G689" s="135"/>
      <c r="H689" s="165"/>
      <c r="I689" s="165"/>
      <c r="J689" s="135"/>
      <c r="K689" s="165"/>
      <c r="L689" s="16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5.75" customHeight="1">
      <c r="A690" s="135"/>
      <c r="B690" s="135"/>
      <c r="C690" s="135"/>
      <c r="D690" s="135"/>
      <c r="E690" s="135"/>
      <c r="F690" s="165"/>
      <c r="G690" s="135"/>
      <c r="H690" s="165"/>
      <c r="I690" s="165"/>
      <c r="J690" s="135"/>
      <c r="K690" s="165"/>
      <c r="L690" s="16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5.75" customHeight="1">
      <c r="A691" s="135"/>
      <c r="B691" s="135"/>
      <c r="C691" s="135"/>
      <c r="D691" s="135"/>
      <c r="E691" s="135"/>
      <c r="F691" s="165"/>
      <c r="G691" s="135"/>
      <c r="H691" s="165"/>
      <c r="I691" s="165"/>
      <c r="J691" s="135"/>
      <c r="K691" s="165"/>
      <c r="L691" s="16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5.75" customHeight="1">
      <c r="A692" s="135"/>
      <c r="B692" s="135"/>
      <c r="C692" s="135"/>
      <c r="D692" s="135"/>
      <c r="E692" s="135"/>
      <c r="F692" s="165"/>
      <c r="G692" s="135"/>
      <c r="H692" s="165"/>
      <c r="I692" s="165"/>
      <c r="J692" s="135"/>
      <c r="K692" s="165"/>
      <c r="L692" s="16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5.75" customHeight="1">
      <c r="A693" s="135"/>
      <c r="B693" s="135"/>
      <c r="C693" s="135"/>
      <c r="D693" s="135"/>
      <c r="E693" s="135"/>
      <c r="F693" s="165"/>
      <c r="G693" s="135"/>
      <c r="H693" s="165"/>
      <c r="I693" s="165"/>
      <c r="J693" s="135"/>
      <c r="K693" s="165"/>
      <c r="L693" s="16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5.75" customHeight="1">
      <c r="A694" s="135"/>
      <c r="B694" s="135"/>
      <c r="C694" s="135"/>
      <c r="D694" s="135"/>
      <c r="E694" s="135"/>
      <c r="F694" s="165"/>
      <c r="G694" s="135"/>
      <c r="H694" s="165"/>
      <c r="I694" s="165"/>
      <c r="J694" s="135"/>
      <c r="K694" s="165"/>
      <c r="L694" s="16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5.75" customHeight="1">
      <c r="A695" s="135"/>
      <c r="B695" s="135"/>
      <c r="C695" s="135"/>
      <c r="D695" s="135"/>
      <c r="E695" s="135"/>
      <c r="F695" s="165"/>
      <c r="G695" s="135"/>
      <c r="H695" s="165"/>
      <c r="I695" s="165"/>
      <c r="J695" s="135"/>
      <c r="K695" s="165"/>
      <c r="L695" s="16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5.75" customHeight="1">
      <c r="A696" s="135"/>
      <c r="B696" s="135"/>
      <c r="C696" s="135"/>
      <c r="D696" s="135"/>
      <c r="E696" s="135"/>
      <c r="F696" s="165"/>
      <c r="G696" s="135"/>
      <c r="H696" s="165"/>
      <c r="I696" s="165"/>
      <c r="J696" s="135"/>
      <c r="K696" s="165"/>
      <c r="L696" s="16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5.75" customHeight="1">
      <c r="A697" s="135"/>
      <c r="B697" s="135"/>
      <c r="C697" s="135"/>
      <c r="D697" s="135"/>
      <c r="E697" s="135"/>
      <c r="F697" s="165"/>
      <c r="G697" s="135"/>
      <c r="H697" s="165"/>
      <c r="I697" s="165"/>
      <c r="J697" s="135"/>
      <c r="K697" s="165"/>
      <c r="L697" s="16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5.75" customHeight="1">
      <c r="A698" s="135"/>
      <c r="B698" s="135"/>
      <c r="C698" s="135"/>
      <c r="D698" s="135"/>
      <c r="E698" s="135"/>
      <c r="F698" s="165"/>
      <c r="G698" s="135"/>
      <c r="H698" s="165"/>
      <c r="I698" s="165"/>
      <c r="J698" s="135"/>
      <c r="K698" s="165"/>
      <c r="L698" s="16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5.75" customHeight="1">
      <c r="A699" s="135"/>
      <c r="B699" s="135"/>
      <c r="C699" s="135"/>
      <c r="D699" s="135"/>
      <c r="E699" s="135"/>
      <c r="F699" s="165"/>
      <c r="G699" s="135"/>
      <c r="H699" s="165"/>
      <c r="I699" s="165"/>
      <c r="J699" s="135"/>
      <c r="K699" s="165"/>
      <c r="L699" s="16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5.75" customHeight="1">
      <c r="A700" s="135"/>
      <c r="B700" s="135"/>
      <c r="C700" s="135"/>
      <c r="D700" s="135"/>
      <c r="E700" s="135"/>
      <c r="F700" s="165"/>
      <c r="G700" s="135"/>
      <c r="H700" s="165"/>
      <c r="I700" s="165"/>
      <c r="J700" s="135"/>
      <c r="K700" s="165"/>
      <c r="L700" s="16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5.75" customHeight="1">
      <c r="A701" s="135"/>
      <c r="B701" s="135"/>
      <c r="C701" s="135"/>
      <c r="D701" s="135"/>
      <c r="E701" s="135"/>
      <c r="F701" s="165"/>
      <c r="G701" s="135"/>
      <c r="H701" s="165"/>
      <c r="I701" s="165"/>
      <c r="J701" s="135"/>
      <c r="K701" s="165"/>
      <c r="L701" s="16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5.75" customHeight="1">
      <c r="A702" s="135"/>
      <c r="B702" s="135"/>
      <c r="C702" s="135"/>
      <c r="D702" s="135"/>
      <c r="E702" s="135"/>
      <c r="F702" s="165"/>
      <c r="G702" s="135"/>
      <c r="H702" s="165"/>
      <c r="I702" s="165"/>
      <c r="J702" s="135"/>
      <c r="K702" s="165"/>
      <c r="L702" s="16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5.75" customHeight="1">
      <c r="A703" s="135"/>
      <c r="B703" s="135"/>
      <c r="C703" s="135"/>
      <c r="D703" s="135"/>
      <c r="E703" s="135"/>
      <c r="F703" s="165"/>
      <c r="G703" s="135"/>
      <c r="H703" s="165"/>
      <c r="I703" s="165"/>
      <c r="J703" s="135"/>
      <c r="K703" s="165"/>
      <c r="L703" s="16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5.75" customHeight="1">
      <c r="A704" s="135"/>
      <c r="B704" s="135"/>
      <c r="C704" s="135"/>
      <c r="D704" s="135"/>
      <c r="E704" s="135"/>
      <c r="F704" s="165"/>
      <c r="G704" s="135"/>
      <c r="H704" s="165"/>
      <c r="I704" s="165"/>
      <c r="J704" s="135"/>
      <c r="K704" s="165"/>
      <c r="L704" s="16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5.75" customHeight="1">
      <c r="A705" s="135"/>
      <c r="B705" s="135"/>
      <c r="C705" s="135"/>
      <c r="D705" s="135"/>
      <c r="E705" s="135"/>
      <c r="F705" s="165"/>
      <c r="G705" s="135"/>
      <c r="H705" s="165"/>
      <c r="I705" s="165"/>
      <c r="J705" s="135"/>
      <c r="K705" s="165"/>
      <c r="L705" s="16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5.75" customHeight="1">
      <c r="A706" s="135"/>
      <c r="B706" s="135"/>
      <c r="C706" s="135"/>
      <c r="D706" s="135"/>
      <c r="E706" s="135"/>
      <c r="F706" s="165"/>
      <c r="G706" s="135"/>
      <c r="H706" s="165"/>
      <c r="I706" s="165"/>
      <c r="J706" s="135"/>
      <c r="K706" s="165"/>
      <c r="L706" s="16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5.75" customHeight="1">
      <c r="A707" s="135"/>
      <c r="B707" s="135"/>
      <c r="C707" s="135"/>
      <c r="D707" s="135"/>
      <c r="E707" s="135"/>
      <c r="F707" s="165"/>
      <c r="G707" s="135"/>
      <c r="H707" s="165"/>
      <c r="I707" s="165"/>
      <c r="J707" s="135"/>
      <c r="K707" s="165"/>
      <c r="L707" s="16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5.75" customHeight="1">
      <c r="A708" s="135"/>
      <c r="B708" s="135"/>
      <c r="C708" s="135"/>
      <c r="D708" s="135"/>
      <c r="E708" s="135"/>
      <c r="F708" s="165"/>
      <c r="G708" s="135"/>
      <c r="H708" s="165"/>
      <c r="I708" s="165"/>
      <c r="J708" s="135"/>
      <c r="K708" s="165"/>
      <c r="L708" s="16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5.75" customHeight="1">
      <c r="A709" s="135"/>
      <c r="B709" s="135"/>
      <c r="C709" s="135"/>
      <c r="D709" s="135"/>
      <c r="E709" s="135"/>
      <c r="F709" s="165"/>
      <c r="G709" s="135"/>
      <c r="H709" s="165"/>
      <c r="I709" s="165"/>
      <c r="J709" s="135"/>
      <c r="K709" s="165"/>
      <c r="L709" s="16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5.75" customHeight="1">
      <c r="A710" s="135"/>
      <c r="B710" s="135"/>
      <c r="C710" s="135"/>
      <c r="D710" s="135"/>
      <c r="E710" s="135"/>
      <c r="F710" s="165"/>
      <c r="G710" s="135"/>
      <c r="H710" s="165"/>
      <c r="I710" s="165"/>
      <c r="J710" s="135"/>
      <c r="K710" s="165"/>
      <c r="L710" s="16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5.75" customHeight="1">
      <c r="A711" s="135"/>
      <c r="B711" s="135"/>
      <c r="C711" s="135"/>
      <c r="D711" s="135"/>
      <c r="E711" s="135"/>
      <c r="F711" s="165"/>
      <c r="G711" s="135"/>
      <c r="H711" s="165"/>
      <c r="I711" s="165"/>
      <c r="J711" s="135"/>
      <c r="K711" s="165"/>
      <c r="L711" s="16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5.75" customHeight="1">
      <c r="A712" s="135"/>
      <c r="B712" s="135"/>
      <c r="C712" s="135"/>
      <c r="D712" s="135"/>
      <c r="E712" s="135"/>
      <c r="F712" s="165"/>
      <c r="G712" s="135"/>
      <c r="H712" s="165"/>
      <c r="I712" s="165"/>
      <c r="J712" s="135"/>
      <c r="K712" s="165"/>
      <c r="L712" s="16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5.75" customHeight="1">
      <c r="A713" s="135"/>
      <c r="B713" s="135"/>
      <c r="C713" s="135"/>
      <c r="D713" s="135"/>
      <c r="E713" s="135"/>
      <c r="F713" s="165"/>
      <c r="G713" s="135"/>
      <c r="H713" s="165"/>
      <c r="I713" s="165"/>
      <c r="J713" s="135"/>
      <c r="K713" s="165"/>
      <c r="L713" s="16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5.75" customHeight="1">
      <c r="A714" s="135"/>
      <c r="B714" s="135"/>
      <c r="C714" s="135"/>
      <c r="D714" s="135"/>
      <c r="E714" s="135"/>
      <c r="F714" s="165"/>
      <c r="G714" s="135"/>
      <c r="H714" s="165"/>
      <c r="I714" s="165"/>
      <c r="J714" s="135"/>
      <c r="K714" s="165"/>
      <c r="L714" s="16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5.75" customHeight="1">
      <c r="A715" s="135"/>
      <c r="B715" s="135"/>
      <c r="C715" s="135"/>
      <c r="D715" s="135"/>
      <c r="E715" s="135"/>
      <c r="F715" s="165"/>
      <c r="G715" s="135"/>
      <c r="H715" s="165"/>
      <c r="I715" s="165"/>
      <c r="J715" s="135"/>
      <c r="K715" s="165"/>
      <c r="L715" s="16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5.75" customHeight="1">
      <c r="A716" s="135"/>
      <c r="B716" s="135"/>
      <c r="C716" s="135"/>
      <c r="D716" s="135"/>
      <c r="E716" s="135"/>
      <c r="F716" s="165"/>
      <c r="G716" s="135"/>
      <c r="H716" s="165"/>
      <c r="I716" s="165"/>
      <c r="J716" s="135"/>
      <c r="K716" s="165"/>
      <c r="L716" s="16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5.75" customHeight="1">
      <c r="A717" s="135"/>
      <c r="B717" s="135"/>
      <c r="C717" s="135"/>
      <c r="D717" s="135"/>
      <c r="E717" s="135"/>
      <c r="F717" s="165"/>
      <c r="G717" s="135"/>
      <c r="H717" s="165"/>
      <c r="I717" s="165"/>
      <c r="J717" s="135"/>
      <c r="K717" s="165"/>
      <c r="L717" s="16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5.75" customHeight="1">
      <c r="A718" s="135"/>
      <c r="B718" s="135"/>
      <c r="C718" s="135"/>
      <c r="D718" s="135"/>
      <c r="E718" s="135"/>
      <c r="F718" s="165"/>
      <c r="G718" s="135"/>
      <c r="H718" s="165"/>
      <c r="I718" s="165"/>
      <c r="J718" s="135"/>
      <c r="K718" s="165"/>
      <c r="L718" s="16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5.75" customHeight="1">
      <c r="A719" s="135"/>
      <c r="B719" s="135"/>
      <c r="C719" s="135"/>
      <c r="D719" s="135"/>
      <c r="E719" s="135"/>
      <c r="F719" s="165"/>
      <c r="G719" s="135"/>
      <c r="H719" s="165"/>
      <c r="I719" s="165"/>
      <c r="J719" s="135"/>
      <c r="K719" s="165"/>
      <c r="L719" s="16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5.75" customHeight="1">
      <c r="A720" s="135"/>
      <c r="B720" s="135"/>
      <c r="C720" s="135"/>
      <c r="D720" s="135"/>
      <c r="E720" s="135"/>
      <c r="F720" s="165"/>
      <c r="G720" s="135"/>
      <c r="H720" s="165"/>
      <c r="I720" s="165"/>
      <c r="J720" s="135"/>
      <c r="K720" s="165"/>
      <c r="L720" s="16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5.75" customHeight="1">
      <c r="A721" s="135"/>
      <c r="B721" s="135"/>
      <c r="C721" s="135"/>
      <c r="D721" s="135"/>
      <c r="E721" s="135"/>
      <c r="F721" s="165"/>
      <c r="G721" s="135"/>
      <c r="H721" s="165"/>
      <c r="I721" s="165"/>
      <c r="J721" s="135"/>
      <c r="K721" s="165"/>
      <c r="L721" s="16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5.75" customHeight="1">
      <c r="A722" s="135"/>
      <c r="B722" s="135"/>
      <c r="C722" s="135"/>
      <c r="D722" s="135"/>
      <c r="E722" s="135"/>
      <c r="F722" s="165"/>
      <c r="G722" s="135"/>
      <c r="H722" s="165"/>
      <c r="I722" s="165"/>
      <c r="J722" s="135"/>
      <c r="K722" s="165"/>
      <c r="L722" s="16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5.75" customHeight="1">
      <c r="A723" s="135"/>
      <c r="B723" s="135"/>
      <c r="C723" s="135"/>
      <c r="D723" s="135"/>
      <c r="E723" s="135"/>
      <c r="F723" s="165"/>
      <c r="G723" s="135"/>
      <c r="H723" s="165"/>
      <c r="I723" s="165"/>
      <c r="J723" s="135"/>
      <c r="K723" s="165"/>
      <c r="L723" s="16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5.75" customHeight="1">
      <c r="A724" s="135"/>
      <c r="B724" s="135"/>
      <c r="C724" s="135"/>
      <c r="D724" s="135"/>
      <c r="E724" s="135"/>
      <c r="F724" s="165"/>
      <c r="G724" s="135"/>
      <c r="H724" s="165"/>
      <c r="I724" s="165"/>
      <c r="J724" s="135"/>
      <c r="K724" s="165"/>
      <c r="L724" s="16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5.75" customHeight="1">
      <c r="A725" s="135"/>
      <c r="B725" s="135"/>
      <c r="C725" s="135"/>
      <c r="D725" s="135"/>
      <c r="E725" s="135"/>
      <c r="F725" s="165"/>
      <c r="G725" s="135"/>
      <c r="H725" s="165"/>
      <c r="I725" s="165"/>
      <c r="J725" s="135"/>
      <c r="K725" s="165"/>
      <c r="L725" s="16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5.75" customHeight="1">
      <c r="A726" s="135"/>
      <c r="B726" s="135"/>
      <c r="C726" s="135"/>
      <c r="D726" s="135"/>
      <c r="E726" s="135"/>
      <c r="F726" s="165"/>
      <c r="G726" s="135"/>
      <c r="H726" s="165"/>
      <c r="I726" s="165"/>
      <c r="J726" s="135"/>
      <c r="K726" s="165"/>
      <c r="L726" s="16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5.75" customHeight="1">
      <c r="A727" s="135"/>
      <c r="B727" s="135"/>
      <c r="C727" s="135"/>
      <c r="D727" s="135"/>
      <c r="E727" s="135"/>
      <c r="F727" s="165"/>
      <c r="G727" s="135"/>
      <c r="H727" s="165"/>
      <c r="I727" s="165"/>
      <c r="J727" s="135"/>
      <c r="K727" s="165"/>
      <c r="L727" s="16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5.75" customHeight="1">
      <c r="A728" s="135"/>
      <c r="B728" s="135"/>
      <c r="C728" s="135"/>
      <c r="D728" s="135"/>
      <c r="E728" s="135"/>
      <c r="F728" s="165"/>
      <c r="G728" s="135"/>
      <c r="H728" s="165"/>
      <c r="I728" s="165"/>
      <c r="J728" s="135"/>
      <c r="K728" s="165"/>
      <c r="L728" s="16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5.75" customHeight="1">
      <c r="A729" s="135"/>
      <c r="B729" s="135"/>
      <c r="C729" s="135"/>
      <c r="D729" s="135"/>
      <c r="E729" s="135"/>
      <c r="F729" s="165"/>
      <c r="G729" s="135"/>
      <c r="H729" s="165"/>
      <c r="I729" s="165"/>
      <c r="J729" s="135"/>
      <c r="K729" s="165"/>
      <c r="L729" s="16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5.75" customHeight="1">
      <c r="A730" s="135"/>
      <c r="B730" s="135"/>
      <c r="C730" s="135"/>
      <c r="D730" s="135"/>
      <c r="E730" s="135"/>
      <c r="F730" s="165"/>
      <c r="G730" s="135"/>
      <c r="H730" s="165"/>
      <c r="I730" s="165"/>
      <c r="J730" s="135"/>
      <c r="K730" s="165"/>
      <c r="L730" s="16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5.75" customHeight="1">
      <c r="A731" s="135"/>
      <c r="B731" s="135"/>
      <c r="C731" s="135"/>
      <c r="D731" s="135"/>
      <c r="E731" s="135"/>
      <c r="F731" s="165"/>
      <c r="G731" s="135"/>
      <c r="H731" s="165"/>
      <c r="I731" s="165"/>
      <c r="J731" s="135"/>
      <c r="K731" s="165"/>
      <c r="L731" s="16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5.75" customHeight="1">
      <c r="A732" s="135"/>
      <c r="B732" s="135"/>
      <c r="C732" s="135"/>
      <c r="D732" s="135"/>
      <c r="E732" s="135"/>
      <c r="F732" s="165"/>
      <c r="G732" s="135"/>
      <c r="H732" s="165"/>
      <c r="I732" s="165"/>
      <c r="J732" s="135"/>
      <c r="K732" s="165"/>
      <c r="L732" s="16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5.75" customHeight="1">
      <c r="A733" s="135"/>
      <c r="B733" s="135"/>
      <c r="C733" s="135"/>
      <c r="D733" s="135"/>
      <c r="E733" s="135"/>
      <c r="F733" s="165"/>
      <c r="G733" s="135"/>
      <c r="H733" s="165"/>
      <c r="I733" s="165"/>
      <c r="J733" s="135"/>
      <c r="K733" s="165"/>
      <c r="L733" s="16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5.75" customHeight="1">
      <c r="A734" s="135"/>
      <c r="B734" s="135"/>
      <c r="C734" s="135"/>
      <c r="D734" s="135"/>
      <c r="E734" s="135"/>
      <c r="F734" s="165"/>
      <c r="G734" s="135"/>
      <c r="H734" s="165"/>
      <c r="I734" s="165"/>
      <c r="J734" s="135"/>
      <c r="K734" s="165"/>
      <c r="L734" s="16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5.75" customHeight="1">
      <c r="A735" s="135"/>
      <c r="B735" s="135"/>
      <c r="C735" s="135"/>
      <c r="D735" s="135"/>
      <c r="E735" s="135"/>
      <c r="F735" s="165"/>
      <c r="G735" s="135"/>
      <c r="H735" s="165"/>
      <c r="I735" s="165"/>
      <c r="J735" s="135"/>
      <c r="K735" s="165"/>
      <c r="L735" s="16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5.75" customHeight="1">
      <c r="A736" s="135"/>
      <c r="B736" s="135"/>
      <c r="C736" s="135"/>
      <c r="D736" s="135"/>
      <c r="E736" s="135"/>
      <c r="F736" s="165"/>
      <c r="G736" s="135"/>
      <c r="H736" s="165"/>
      <c r="I736" s="165"/>
      <c r="J736" s="135"/>
      <c r="K736" s="165"/>
      <c r="L736" s="16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5.75" customHeight="1">
      <c r="A737" s="135"/>
      <c r="B737" s="135"/>
      <c r="C737" s="135"/>
      <c r="D737" s="135"/>
      <c r="E737" s="135"/>
      <c r="F737" s="165"/>
      <c r="G737" s="135"/>
      <c r="H737" s="165"/>
      <c r="I737" s="165"/>
      <c r="J737" s="135"/>
      <c r="K737" s="165"/>
      <c r="L737" s="16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5.75" customHeight="1">
      <c r="A738" s="135"/>
      <c r="B738" s="135"/>
      <c r="C738" s="135"/>
      <c r="D738" s="135"/>
      <c r="E738" s="135"/>
      <c r="F738" s="165"/>
      <c r="G738" s="135"/>
      <c r="H738" s="165"/>
      <c r="I738" s="165"/>
      <c r="J738" s="135"/>
      <c r="K738" s="165"/>
      <c r="L738" s="16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5.75" customHeight="1">
      <c r="A739" s="135"/>
      <c r="B739" s="135"/>
      <c r="C739" s="135"/>
      <c r="D739" s="135"/>
      <c r="E739" s="135"/>
      <c r="F739" s="165"/>
      <c r="G739" s="135"/>
      <c r="H739" s="165"/>
      <c r="I739" s="165"/>
      <c r="J739" s="135"/>
      <c r="K739" s="165"/>
      <c r="L739" s="16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5.75" customHeight="1">
      <c r="A740" s="135"/>
      <c r="B740" s="135"/>
      <c r="C740" s="135"/>
      <c r="D740" s="135"/>
      <c r="E740" s="135"/>
      <c r="F740" s="165"/>
      <c r="G740" s="135"/>
      <c r="H740" s="165"/>
      <c r="I740" s="165"/>
      <c r="J740" s="135"/>
      <c r="K740" s="165"/>
      <c r="L740" s="16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5.75" customHeight="1">
      <c r="A741" s="135"/>
      <c r="B741" s="135"/>
      <c r="C741" s="135"/>
      <c r="D741" s="135"/>
      <c r="E741" s="135"/>
      <c r="F741" s="165"/>
      <c r="G741" s="135"/>
      <c r="H741" s="165"/>
      <c r="I741" s="165"/>
      <c r="J741" s="135"/>
      <c r="K741" s="165"/>
      <c r="L741" s="16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5.75" customHeight="1">
      <c r="A742" s="135"/>
      <c r="B742" s="135"/>
      <c r="C742" s="135"/>
      <c r="D742" s="135"/>
      <c r="E742" s="135"/>
      <c r="F742" s="165"/>
      <c r="G742" s="135"/>
      <c r="H742" s="165"/>
      <c r="I742" s="165"/>
      <c r="J742" s="135"/>
      <c r="K742" s="165"/>
      <c r="L742" s="16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5.75" customHeight="1">
      <c r="A743" s="135"/>
      <c r="B743" s="135"/>
      <c r="C743" s="135"/>
      <c r="D743" s="135"/>
      <c r="E743" s="135"/>
      <c r="F743" s="165"/>
      <c r="G743" s="135"/>
      <c r="H743" s="165"/>
      <c r="I743" s="165"/>
      <c r="J743" s="135"/>
      <c r="K743" s="165"/>
      <c r="L743" s="16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5.75" customHeight="1">
      <c r="A744" s="135"/>
      <c r="B744" s="135"/>
      <c r="C744" s="135"/>
      <c r="D744" s="135"/>
      <c r="E744" s="135"/>
      <c r="F744" s="165"/>
      <c r="G744" s="135"/>
      <c r="H744" s="165"/>
      <c r="I744" s="165"/>
      <c r="J744" s="135"/>
      <c r="K744" s="165"/>
      <c r="L744" s="16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5.75" customHeight="1">
      <c r="A745" s="135"/>
      <c r="B745" s="135"/>
      <c r="C745" s="135"/>
      <c r="D745" s="135"/>
      <c r="E745" s="135"/>
      <c r="F745" s="165"/>
      <c r="G745" s="135"/>
      <c r="H745" s="165"/>
      <c r="I745" s="165"/>
      <c r="J745" s="135"/>
      <c r="K745" s="165"/>
      <c r="L745" s="16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5.75" customHeight="1">
      <c r="A746" s="135"/>
      <c r="B746" s="135"/>
      <c r="C746" s="135"/>
      <c r="D746" s="135"/>
      <c r="E746" s="135"/>
      <c r="F746" s="165"/>
      <c r="G746" s="135"/>
      <c r="H746" s="165"/>
      <c r="I746" s="165"/>
      <c r="J746" s="135"/>
      <c r="K746" s="165"/>
      <c r="L746" s="16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5.75" customHeight="1">
      <c r="A747" s="135"/>
      <c r="B747" s="135"/>
      <c r="C747" s="135"/>
      <c r="D747" s="135"/>
      <c r="E747" s="135"/>
      <c r="F747" s="165"/>
      <c r="G747" s="135"/>
      <c r="H747" s="165"/>
      <c r="I747" s="165"/>
      <c r="J747" s="135"/>
      <c r="K747" s="165"/>
      <c r="L747" s="16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5.75" customHeight="1">
      <c r="A748" s="135"/>
      <c r="B748" s="135"/>
      <c r="C748" s="135"/>
      <c r="D748" s="135"/>
      <c r="E748" s="135"/>
      <c r="F748" s="165"/>
      <c r="G748" s="135"/>
      <c r="H748" s="165"/>
      <c r="I748" s="165"/>
      <c r="J748" s="135"/>
      <c r="K748" s="165"/>
      <c r="L748" s="16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5.75" customHeight="1">
      <c r="A749" s="135"/>
      <c r="B749" s="135"/>
      <c r="C749" s="135"/>
      <c r="D749" s="135"/>
      <c r="E749" s="135"/>
      <c r="F749" s="165"/>
      <c r="G749" s="135"/>
      <c r="H749" s="165"/>
      <c r="I749" s="165"/>
      <c r="J749" s="135"/>
      <c r="K749" s="165"/>
      <c r="L749" s="16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5.75" customHeight="1">
      <c r="A750" s="135"/>
      <c r="B750" s="135"/>
      <c r="C750" s="135"/>
      <c r="D750" s="135"/>
      <c r="E750" s="135"/>
      <c r="F750" s="165"/>
      <c r="G750" s="135"/>
      <c r="H750" s="165"/>
      <c r="I750" s="165"/>
      <c r="J750" s="135"/>
      <c r="K750" s="165"/>
      <c r="L750" s="16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5.75" customHeight="1">
      <c r="A751" s="135"/>
      <c r="B751" s="135"/>
      <c r="C751" s="135"/>
      <c r="D751" s="135"/>
      <c r="E751" s="135"/>
      <c r="F751" s="165"/>
      <c r="G751" s="135"/>
      <c r="H751" s="165"/>
      <c r="I751" s="165"/>
      <c r="J751" s="135"/>
      <c r="K751" s="165"/>
      <c r="L751" s="16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5.75" customHeight="1">
      <c r="A752" s="135"/>
      <c r="B752" s="135"/>
      <c r="C752" s="135"/>
      <c r="D752" s="135"/>
      <c r="E752" s="135"/>
      <c r="F752" s="165"/>
      <c r="G752" s="135"/>
      <c r="H752" s="165"/>
      <c r="I752" s="165"/>
      <c r="J752" s="135"/>
      <c r="K752" s="165"/>
      <c r="L752" s="16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5.75" customHeight="1">
      <c r="A753" s="135"/>
      <c r="B753" s="135"/>
      <c r="C753" s="135"/>
      <c r="D753" s="135"/>
      <c r="E753" s="135"/>
      <c r="F753" s="165"/>
      <c r="G753" s="135"/>
      <c r="H753" s="165"/>
      <c r="I753" s="165"/>
      <c r="J753" s="135"/>
      <c r="K753" s="165"/>
      <c r="L753" s="16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5.75" customHeight="1">
      <c r="A754" s="135"/>
      <c r="B754" s="135"/>
      <c r="C754" s="135"/>
      <c r="D754" s="135"/>
      <c r="E754" s="135"/>
      <c r="F754" s="165"/>
      <c r="G754" s="135"/>
      <c r="H754" s="165"/>
      <c r="I754" s="165"/>
      <c r="J754" s="135"/>
      <c r="K754" s="165"/>
      <c r="L754" s="16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5.75" customHeight="1">
      <c r="A755" s="135"/>
      <c r="B755" s="135"/>
      <c r="C755" s="135"/>
      <c r="D755" s="135"/>
      <c r="E755" s="135"/>
      <c r="F755" s="165"/>
      <c r="G755" s="135"/>
      <c r="H755" s="165"/>
      <c r="I755" s="165"/>
      <c r="J755" s="135"/>
      <c r="K755" s="165"/>
      <c r="L755" s="16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5.75" customHeight="1">
      <c r="A756" s="135"/>
      <c r="B756" s="135"/>
      <c r="C756" s="135"/>
      <c r="D756" s="135"/>
      <c r="E756" s="135"/>
      <c r="F756" s="165"/>
      <c r="G756" s="135"/>
      <c r="H756" s="165"/>
      <c r="I756" s="165"/>
      <c r="J756" s="135"/>
      <c r="K756" s="165"/>
      <c r="L756" s="16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5.75" customHeight="1">
      <c r="A757" s="135"/>
      <c r="B757" s="135"/>
      <c r="C757" s="135"/>
      <c r="D757" s="135"/>
      <c r="E757" s="135"/>
      <c r="F757" s="165"/>
      <c r="G757" s="135"/>
      <c r="H757" s="165"/>
      <c r="I757" s="165"/>
      <c r="J757" s="135"/>
      <c r="K757" s="165"/>
      <c r="L757" s="16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5.75" customHeight="1">
      <c r="A758" s="135"/>
      <c r="B758" s="135"/>
      <c r="C758" s="135"/>
      <c r="D758" s="135"/>
      <c r="E758" s="135"/>
      <c r="F758" s="165"/>
      <c r="G758" s="135"/>
      <c r="H758" s="165"/>
      <c r="I758" s="165"/>
      <c r="J758" s="135"/>
      <c r="K758" s="165"/>
      <c r="L758" s="16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5.75" customHeight="1">
      <c r="A759" s="135"/>
      <c r="B759" s="135"/>
      <c r="C759" s="135"/>
      <c r="D759" s="135"/>
      <c r="E759" s="135"/>
      <c r="F759" s="165"/>
      <c r="G759" s="135"/>
      <c r="H759" s="165"/>
      <c r="I759" s="165"/>
      <c r="J759" s="135"/>
      <c r="K759" s="165"/>
      <c r="L759" s="16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5.75" customHeight="1">
      <c r="A760" s="135"/>
      <c r="B760" s="135"/>
      <c r="C760" s="135"/>
      <c r="D760" s="135"/>
      <c r="E760" s="135"/>
      <c r="F760" s="165"/>
      <c r="G760" s="135"/>
      <c r="H760" s="165"/>
      <c r="I760" s="165"/>
      <c r="J760" s="135"/>
      <c r="K760" s="165"/>
      <c r="L760" s="16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5.75" customHeight="1">
      <c r="A761" s="135"/>
      <c r="B761" s="135"/>
      <c r="C761" s="135"/>
      <c r="D761" s="135"/>
      <c r="E761" s="135"/>
      <c r="F761" s="165"/>
      <c r="G761" s="135"/>
      <c r="H761" s="165"/>
      <c r="I761" s="165"/>
      <c r="J761" s="135"/>
      <c r="K761" s="165"/>
      <c r="L761" s="16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5.75" customHeight="1">
      <c r="A762" s="135"/>
      <c r="B762" s="135"/>
      <c r="C762" s="135"/>
      <c r="D762" s="135"/>
      <c r="E762" s="135"/>
      <c r="F762" s="165"/>
      <c r="G762" s="135"/>
      <c r="H762" s="165"/>
      <c r="I762" s="165"/>
      <c r="J762" s="135"/>
      <c r="K762" s="165"/>
      <c r="L762" s="16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5.75" customHeight="1">
      <c r="A763" s="135"/>
      <c r="B763" s="135"/>
      <c r="C763" s="135"/>
      <c r="D763" s="135"/>
      <c r="E763" s="135"/>
      <c r="F763" s="165"/>
      <c r="G763" s="135"/>
      <c r="H763" s="165"/>
      <c r="I763" s="165"/>
      <c r="J763" s="135"/>
      <c r="K763" s="165"/>
      <c r="L763" s="16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5.75" customHeight="1">
      <c r="A764" s="135"/>
      <c r="B764" s="135"/>
      <c r="C764" s="135"/>
      <c r="D764" s="135"/>
      <c r="E764" s="135"/>
      <c r="F764" s="165"/>
      <c r="G764" s="135"/>
      <c r="H764" s="165"/>
      <c r="I764" s="165"/>
      <c r="J764" s="135"/>
      <c r="K764" s="165"/>
      <c r="L764" s="16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5.75" customHeight="1">
      <c r="A765" s="135"/>
      <c r="B765" s="135"/>
      <c r="C765" s="135"/>
      <c r="D765" s="135"/>
      <c r="E765" s="135"/>
      <c r="F765" s="165"/>
      <c r="G765" s="135"/>
      <c r="H765" s="165"/>
      <c r="I765" s="165"/>
      <c r="J765" s="135"/>
      <c r="K765" s="165"/>
      <c r="L765" s="16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5.75" customHeight="1">
      <c r="A766" s="135"/>
      <c r="B766" s="135"/>
      <c r="C766" s="135"/>
      <c r="D766" s="135"/>
      <c r="E766" s="135"/>
      <c r="F766" s="165"/>
      <c r="G766" s="135"/>
      <c r="H766" s="165"/>
      <c r="I766" s="165"/>
      <c r="J766" s="135"/>
      <c r="K766" s="165"/>
      <c r="L766" s="16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5.75" customHeight="1">
      <c r="A767" s="135"/>
      <c r="B767" s="135"/>
      <c r="C767" s="135"/>
      <c r="D767" s="135"/>
      <c r="E767" s="135"/>
      <c r="F767" s="165"/>
      <c r="G767" s="135"/>
      <c r="H767" s="165"/>
      <c r="I767" s="165"/>
      <c r="J767" s="135"/>
      <c r="K767" s="165"/>
      <c r="L767" s="16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5.75" customHeight="1">
      <c r="A768" s="135"/>
      <c r="B768" s="135"/>
      <c r="C768" s="135"/>
      <c r="D768" s="135"/>
      <c r="E768" s="135"/>
      <c r="F768" s="165"/>
      <c r="G768" s="135"/>
      <c r="H768" s="165"/>
      <c r="I768" s="165"/>
      <c r="J768" s="135"/>
      <c r="K768" s="165"/>
      <c r="L768" s="16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5.75" customHeight="1">
      <c r="A769" s="135"/>
      <c r="B769" s="135"/>
      <c r="C769" s="135"/>
      <c r="D769" s="135"/>
      <c r="E769" s="135"/>
      <c r="F769" s="165"/>
      <c r="G769" s="135"/>
      <c r="H769" s="165"/>
      <c r="I769" s="165"/>
      <c r="J769" s="135"/>
      <c r="K769" s="165"/>
      <c r="L769" s="16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5.75" customHeight="1">
      <c r="A770" s="135"/>
      <c r="B770" s="135"/>
      <c r="C770" s="135"/>
      <c r="D770" s="135"/>
      <c r="E770" s="135"/>
      <c r="F770" s="165"/>
      <c r="G770" s="135"/>
      <c r="H770" s="165"/>
      <c r="I770" s="165"/>
      <c r="J770" s="135"/>
      <c r="K770" s="165"/>
      <c r="L770" s="16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5.75" customHeight="1">
      <c r="A771" s="135"/>
      <c r="B771" s="135"/>
      <c r="C771" s="135"/>
      <c r="D771" s="135"/>
      <c r="E771" s="135"/>
      <c r="F771" s="165"/>
      <c r="G771" s="135"/>
      <c r="H771" s="165"/>
      <c r="I771" s="165"/>
      <c r="J771" s="135"/>
      <c r="K771" s="165"/>
      <c r="L771" s="16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5.75" customHeight="1">
      <c r="A772" s="135"/>
      <c r="B772" s="135"/>
      <c r="C772" s="135"/>
      <c r="D772" s="135"/>
      <c r="E772" s="135"/>
      <c r="F772" s="165"/>
      <c r="G772" s="135"/>
      <c r="H772" s="165"/>
      <c r="I772" s="165"/>
      <c r="J772" s="135"/>
      <c r="K772" s="165"/>
      <c r="L772" s="16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5.75" customHeight="1">
      <c r="A773" s="135"/>
      <c r="B773" s="135"/>
      <c r="C773" s="135"/>
      <c r="D773" s="135"/>
      <c r="E773" s="135"/>
      <c r="F773" s="165"/>
      <c r="G773" s="135"/>
      <c r="H773" s="165"/>
      <c r="I773" s="165"/>
      <c r="J773" s="135"/>
      <c r="K773" s="165"/>
      <c r="L773" s="16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5.75" customHeight="1">
      <c r="A774" s="135"/>
      <c r="B774" s="135"/>
      <c r="C774" s="135"/>
      <c r="D774" s="135"/>
      <c r="E774" s="135"/>
      <c r="F774" s="165"/>
      <c r="G774" s="135"/>
      <c r="H774" s="165"/>
      <c r="I774" s="165"/>
      <c r="J774" s="135"/>
      <c r="K774" s="165"/>
      <c r="L774" s="16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5.75" customHeight="1">
      <c r="A775" s="135"/>
      <c r="B775" s="135"/>
      <c r="C775" s="135"/>
      <c r="D775" s="135"/>
      <c r="E775" s="135"/>
      <c r="F775" s="165"/>
      <c r="G775" s="135"/>
      <c r="H775" s="165"/>
      <c r="I775" s="165"/>
      <c r="J775" s="135"/>
      <c r="K775" s="165"/>
      <c r="L775" s="16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5.75" customHeight="1">
      <c r="A776" s="135"/>
      <c r="B776" s="135"/>
      <c r="C776" s="135"/>
      <c r="D776" s="135"/>
      <c r="E776" s="135"/>
      <c r="F776" s="165"/>
      <c r="G776" s="135"/>
      <c r="H776" s="165"/>
      <c r="I776" s="165"/>
      <c r="J776" s="135"/>
      <c r="K776" s="165"/>
      <c r="L776" s="16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5.75" customHeight="1">
      <c r="A777" s="135"/>
      <c r="B777" s="135"/>
      <c r="C777" s="135"/>
      <c r="D777" s="135"/>
      <c r="E777" s="135"/>
      <c r="F777" s="165"/>
      <c r="G777" s="135"/>
      <c r="H777" s="165"/>
      <c r="I777" s="165"/>
      <c r="J777" s="135"/>
      <c r="K777" s="165"/>
      <c r="L777" s="16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5.75" customHeight="1">
      <c r="A778" s="135"/>
      <c r="B778" s="135"/>
      <c r="C778" s="135"/>
      <c r="D778" s="135"/>
      <c r="E778" s="135"/>
      <c r="F778" s="165"/>
      <c r="G778" s="135"/>
      <c r="H778" s="165"/>
      <c r="I778" s="165"/>
      <c r="J778" s="135"/>
      <c r="K778" s="165"/>
      <c r="L778" s="16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5.75" customHeight="1">
      <c r="A779" s="135"/>
      <c r="B779" s="135"/>
      <c r="C779" s="135"/>
      <c r="D779" s="135"/>
      <c r="E779" s="135"/>
      <c r="F779" s="165"/>
      <c r="G779" s="135"/>
      <c r="H779" s="165"/>
      <c r="I779" s="165"/>
      <c r="J779" s="135"/>
      <c r="K779" s="165"/>
      <c r="L779" s="16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5.75" customHeight="1">
      <c r="A780" s="135"/>
      <c r="B780" s="135"/>
      <c r="C780" s="135"/>
      <c r="D780" s="135"/>
      <c r="E780" s="135"/>
      <c r="F780" s="165"/>
      <c r="G780" s="135"/>
      <c r="H780" s="165"/>
      <c r="I780" s="165"/>
      <c r="J780" s="135"/>
      <c r="K780" s="165"/>
      <c r="L780" s="16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5.75" customHeight="1">
      <c r="A781" s="135"/>
      <c r="B781" s="135"/>
      <c r="C781" s="135"/>
      <c r="D781" s="135"/>
      <c r="E781" s="135"/>
      <c r="F781" s="165"/>
      <c r="G781" s="135"/>
      <c r="H781" s="165"/>
      <c r="I781" s="165"/>
      <c r="J781" s="135"/>
      <c r="K781" s="165"/>
      <c r="L781" s="16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5.75" customHeight="1">
      <c r="A782" s="135"/>
      <c r="B782" s="135"/>
      <c r="C782" s="135"/>
      <c r="D782" s="135"/>
      <c r="E782" s="135"/>
      <c r="F782" s="165"/>
      <c r="G782" s="135"/>
      <c r="H782" s="165"/>
      <c r="I782" s="165"/>
      <c r="J782" s="135"/>
      <c r="K782" s="165"/>
      <c r="L782" s="16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5.75" customHeight="1">
      <c r="A783" s="135"/>
      <c r="B783" s="135"/>
      <c r="C783" s="135"/>
      <c r="D783" s="135"/>
      <c r="E783" s="135"/>
      <c r="F783" s="165"/>
      <c r="G783" s="135"/>
      <c r="H783" s="165"/>
      <c r="I783" s="165"/>
      <c r="J783" s="135"/>
      <c r="K783" s="165"/>
      <c r="L783" s="16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5.75" customHeight="1">
      <c r="A784" s="135"/>
      <c r="B784" s="135"/>
      <c r="C784" s="135"/>
      <c r="D784" s="135"/>
      <c r="E784" s="135"/>
      <c r="F784" s="165"/>
      <c r="G784" s="135"/>
      <c r="H784" s="165"/>
      <c r="I784" s="165"/>
      <c r="J784" s="135"/>
      <c r="K784" s="165"/>
      <c r="L784" s="16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5.75" customHeight="1">
      <c r="A785" s="135"/>
      <c r="B785" s="135"/>
      <c r="C785" s="135"/>
      <c r="D785" s="135"/>
      <c r="E785" s="135"/>
      <c r="F785" s="165"/>
      <c r="G785" s="135"/>
      <c r="H785" s="165"/>
      <c r="I785" s="165"/>
      <c r="J785" s="135"/>
      <c r="K785" s="165"/>
      <c r="L785" s="16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5.75" customHeight="1">
      <c r="A786" s="135"/>
      <c r="B786" s="135"/>
      <c r="C786" s="135"/>
      <c r="D786" s="135"/>
      <c r="E786" s="135"/>
      <c r="F786" s="165"/>
      <c r="G786" s="135"/>
      <c r="H786" s="165"/>
      <c r="I786" s="165"/>
      <c r="J786" s="135"/>
      <c r="K786" s="165"/>
      <c r="L786" s="16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5.75" customHeight="1">
      <c r="A787" s="135"/>
      <c r="B787" s="135"/>
      <c r="C787" s="135"/>
      <c r="D787" s="135"/>
      <c r="E787" s="135"/>
      <c r="F787" s="165"/>
      <c r="G787" s="135"/>
      <c r="H787" s="165"/>
      <c r="I787" s="165"/>
      <c r="J787" s="135"/>
      <c r="K787" s="165"/>
      <c r="L787" s="16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5.75" customHeight="1">
      <c r="A788" s="135"/>
      <c r="B788" s="135"/>
      <c r="C788" s="135"/>
      <c r="D788" s="135"/>
      <c r="E788" s="135"/>
      <c r="F788" s="165"/>
      <c r="G788" s="135"/>
      <c r="H788" s="165"/>
      <c r="I788" s="165"/>
      <c r="J788" s="135"/>
      <c r="K788" s="165"/>
      <c r="L788" s="16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5.75" customHeight="1">
      <c r="A789" s="135"/>
      <c r="B789" s="135"/>
      <c r="C789" s="135"/>
      <c r="D789" s="135"/>
      <c r="E789" s="135"/>
      <c r="F789" s="165"/>
      <c r="G789" s="135"/>
      <c r="H789" s="165"/>
      <c r="I789" s="165"/>
      <c r="J789" s="135"/>
      <c r="K789" s="165"/>
      <c r="L789" s="16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5.75" customHeight="1">
      <c r="A790" s="135"/>
      <c r="B790" s="135"/>
      <c r="C790" s="135"/>
      <c r="D790" s="135"/>
      <c r="E790" s="135"/>
      <c r="F790" s="165"/>
      <c r="G790" s="135"/>
      <c r="H790" s="165"/>
      <c r="I790" s="165"/>
      <c r="J790" s="135"/>
      <c r="K790" s="165"/>
      <c r="L790" s="16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5.75" customHeight="1">
      <c r="A791" s="135"/>
      <c r="B791" s="135"/>
      <c r="C791" s="135"/>
      <c r="D791" s="135"/>
      <c r="E791" s="135"/>
      <c r="F791" s="165"/>
      <c r="G791" s="135"/>
      <c r="H791" s="165"/>
      <c r="I791" s="165"/>
      <c r="J791" s="135"/>
      <c r="K791" s="165"/>
      <c r="L791" s="16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5.75" customHeight="1">
      <c r="A792" s="135"/>
      <c r="B792" s="135"/>
      <c r="C792" s="135"/>
      <c r="D792" s="135"/>
      <c r="E792" s="135"/>
      <c r="F792" s="165"/>
      <c r="G792" s="135"/>
      <c r="H792" s="165"/>
      <c r="I792" s="165"/>
      <c r="J792" s="135"/>
      <c r="K792" s="165"/>
      <c r="L792" s="16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5.75" customHeight="1">
      <c r="A793" s="135"/>
      <c r="B793" s="135"/>
      <c r="C793" s="135"/>
      <c r="D793" s="135"/>
      <c r="E793" s="135"/>
      <c r="F793" s="165"/>
      <c r="G793" s="135"/>
      <c r="H793" s="165"/>
      <c r="I793" s="165"/>
      <c r="J793" s="135"/>
      <c r="K793" s="165"/>
      <c r="L793" s="16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5.75" customHeight="1">
      <c r="A794" s="135"/>
      <c r="B794" s="135"/>
      <c r="C794" s="135"/>
      <c r="D794" s="135"/>
      <c r="E794" s="135"/>
      <c r="F794" s="165"/>
      <c r="G794" s="135"/>
      <c r="H794" s="165"/>
      <c r="I794" s="165"/>
      <c r="J794" s="135"/>
      <c r="K794" s="165"/>
      <c r="L794" s="16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5.75" customHeight="1">
      <c r="A795" s="135"/>
      <c r="B795" s="135"/>
      <c r="C795" s="135"/>
      <c r="D795" s="135"/>
      <c r="E795" s="135"/>
      <c r="F795" s="165"/>
      <c r="G795" s="135"/>
      <c r="H795" s="165"/>
      <c r="I795" s="165"/>
      <c r="J795" s="135"/>
      <c r="K795" s="165"/>
      <c r="L795" s="16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5.75" customHeight="1">
      <c r="A796" s="135"/>
      <c r="B796" s="135"/>
      <c r="C796" s="135"/>
      <c r="D796" s="135"/>
      <c r="E796" s="135"/>
      <c r="F796" s="165"/>
      <c r="G796" s="135"/>
      <c r="H796" s="165"/>
      <c r="I796" s="165"/>
      <c r="J796" s="135"/>
      <c r="K796" s="165"/>
      <c r="L796" s="16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5.75" customHeight="1">
      <c r="A797" s="135"/>
      <c r="B797" s="135"/>
      <c r="C797" s="135"/>
      <c r="D797" s="135"/>
      <c r="E797" s="135"/>
      <c r="F797" s="165"/>
      <c r="G797" s="135"/>
      <c r="H797" s="165"/>
      <c r="I797" s="165"/>
      <c r="J797" s="135"/>
      <c r="K797" s="165"/>
      <c r="L797" s="16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5.75" customHeight="1">
      <c r="A798" s="135"/>
      <c r="B798" s="135"/>
      <c r="C798" s="135"/>
      <c r="D798" s="135"/>
      <c r="E798" s="135"/>
      <c r="F798" s="165"/>
      <c r="G798" s="135"/>
      <c r="H798" s="165"/>
      <c r="I798" s="165"/>
      <c r="J798" s="135"/>
      <c r="K798" s="165"/>
      <c r="L798" s="16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5.75" customHeight="1">
      <c r="A799" s="135"/>
      <c r="B799" s="135"/>
      <c r="C799" s="135"/>
      <c r="D799" s="135"/>
      <c r="E799" s="135"/>
      <c r="F799" s="165"/>
      <c r="G799" s="135"/>
      <c r="H799" s="165"/>
      <c r="I799" s="165"/>
      <c r="J799" s="135"/>
      <c r="K799" s="165"/>
      <c r="L799" s="16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5.75" customHeight="1">
      <c r="A800" s="135"/>
      <c r="B800" s="135"/>
      <c r="C800" s="135"/>
      <c r="D800" s="135"/>
      <c r="E800" s="135"/>
      <c r="F800" s="165"/>
      <c r="G800" s="135"/>
      <c r="H800" s="165"/>
      <c r="I800" s="165"/>
      <c r="J800" s="135"/>
      <c r="K800" s="165"/>
      <c r="L800" s="16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5.75" customHeight="1">
      <c r="A801" s="135"/>
      <c r="B801" s="135"/>
      <c r="C801" s="135"/>
      <c r="D801" s="135"/>
      <c r="E801" s="135"/>
      <c r="F801" s="165"/>
      <c r="G801" s="135"/>
      <c r="H801" s="165"/>
      <c r="I801" s="165"/>
      <c r="J801" s="135"/>
      <c r="K801" s="165"/>
      <c r="L801" s="16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5.75" customHeight="1">
      <c r="A802" s="135"/>
      <c r="B802" s="135"/>
      <c r="C802" s="135"/>
      <c r="D802" s="135"/>
      <c r="E802" s="135"/>
      <c r="F802" s="165"/>
      <c r="G802" s="135"/>
      <c r="H802" s="165"/>
      <c r="I802" s="165"/>
      <c r="J802" s="135"/>
      <c r="K802" s="165"/>
      <c r="L802" s="16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5.75" customHeight="1">
      <c r="A803" s="135"/>
      <c r="B803" s="135"/>
      <c r="C803" s="135"/>
      <c r="D803" s="135"/>
      <c r="E803" s="135"/>
      <c r="F803" s="165"/>
      <c r="G803" s="135"/>
      <c r="H803" s="165"/>
      <c r="I803" s="165"/>
      <c r="J803" s="135"/>
      <c r="K803" s="165"/>
      <c r="L803" s="16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5.75" customHeight="1">
      <c r="A804" s="135"/>
      <c r="B804" s="135"/>
      <c r="C804" s="135"/>
      <c r="D804" s="135"/>
      <c r="E804" s="135"/>
      <c r="F804" s="165"/>
      <c r="G804" s="135"/>
      <c r="H804" s="165"/>
      <c r="I804" s="165"/>
      <c r="J804" s="135"/>
      <c r="K804" s="165"/>
      <c r="L804" s="16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5.75" customHeight="1">
      <c r="A805" s="135"/>
      <c r="B805" s="135"/>
      <c r="C805" s="135"/>
      <c r="D805" s="135"/>
      <c r="E805" s="135"/>
      <c r="F805" s="165"/>
      <c r="G805" s="135"/>
      <c r="H805" s="165"/>
      <c r="I805" s="165"/>
      <c r="J805" s="135"/>
      <c r="K805" s="165"/>
      <c r="L805" s="16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5.75" customHeight="1">
      <c r="A806" s="135"/>
      <c r="B806" s="135"/>
      <c r="C806" s="135"/>
      <c r="D806" s="135"/>
      <c r="E806" s="135"/>
      <c r="F806" s="165"/>
      <c r="G806" s="135"/>
      <c r="H806" s="165"/>
      <c r="I806" s="165"/>
      <c r="J806" s="135"/>
      <c r="K806" s="165"/>
      <c r="L806" s="16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5.75" customHeight="1">
      <c r="A807" s="135"/>
      <c r="B807" s="135"/>
      <c r="C807" s="135"/>
      <c r="D807" s="135"/>
      <c r="E807" s="135"/>
      <c r="F807" s="165"/>
      <c r="G807" s="135"/>
      <c r="H807" s="165"/>
      <c r="I807" s="165"/>
      <c r="J807" s="135"/>
      <c r="K807" s="165"/>
      <c r="L807" s="16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5.75" customHeight="1">
      <c r="A808" s="135"/>
      <c r="B808" s="135"/>
      <c r="C808" s="135"/>
      <c r="D808" s="135"/>
      <c r="E808" s="135"/>
      <c r="F808" s="165"/>
      <c r="G808" s="135"/>
      <c r="H808" s="165"/>
      <c r="I808" s="165"/>
      <c r="J808" s="135"/>
      <c r="K808" s="165"/>
      <c r="L808" s="16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5.75" customHeight="1">
      <c r="A809" s="135"/>
      <c r="B809" s="135"/>
      <c r="C809" s="135"/>
      <c r="D809" s="135"/>
      <c r="E809" s="135"/>
      <c r="F809" s="165"/>
      <c r="G809" s="135"/>
      <c r="H809" s="165"/>
      <c r="I809" s="165"/>
      <c r="J809" s="135"/>
      <c r="K809" s="165"/>
      <c r="L809" s="16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5.75" customHeight="1">
      <c r="A810" s="135"/>
      <c r="B810" s="135"/>
      <c r="C810" s="135"/>
      <c r="D810" s="135"/>
      <c r="E810" s="135"/>
      <c r="F810" s="165"/>
      <c r="G810" s="135"/>
      <c r="H810" s="165"/>
      <c r="I810" s="165"/>
      <c r="J810" s="135"/>
      <c r="K810" s="165"/>
      <c r="L810" s="16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5.75" customHeight="1">
      <c r="A811" s="135"/>
      <c r="B811" s="135"/>
      <c r="C811" s="135"/>
      <c r="D811" s="135"/>
      <c r="E811" s="135"/>
      <c r="F811" s="165"/>
      <c r="G811" s="135"/>
      <c r="H811" s="165"/>
      <c r="I811" s="165"/>
      <c r="J811" s="135"/>
      <c r="K811" s="165"/>
      <c r="L811" s="16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5.75" customHeight="1">
      <c r="A812" s="135"/>
      <c r="B812" s="135"/>
      <c r="C812" s="135"/>
      <c r="D812" s="135"/>
      <c r="E812" s="135"/>
      <c r="F812" s="165"/>
      <c r="G812" s="135"/>
      <c r="H812" s="165"/>
      <c r="I812" s="165"/>
      <c r="J812" s="135"/>
      <c r="K812" s="165"/>
      <c r="L812" s="16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5.75" customHeight="1">
      <c r="A813" s="135"/>
      <c r="B813" s="135"/>
      <c r="C813" s="135"/>
      <c r="D813" s="135"/>
      <c r="E813" s="135"/>
      <c r="F813" s="165"/>
      <c r="G813" s="135"/>
      <c r="H813" s="165"/>
      <c r="I813" s="165"/>
      <c r="J813" s="135"/>
      <c r="K813" s="165"/>
      <c r="L813" s="16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5.75" customHeight="1">
      <c r="A814" s="135"/>
      <c r="B814" s="135"/>
      <c r="C814" s="135"/>
      <c r="D814" s="135"/>
      <c r="E814" s="135"/>
      <c r="F814" s="165"/>
      <c r="G814" s="135"/>
      <c r="H814" s="165"/>
      <c r="I814" s="165"/>
      <c r="J814" s="135"/>
      <c r="K814" s="165"/>
      <c r="L814" s="16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5.75" customHeight="1">
      <c r="A815" s="135"/>
      <c r="B815" s="135"/>
      <c r="C815" s="135"/>
      <c r="D815" s="135"/>
      <c r="E815" s="135"/>
      <c r="F815" s="165"/>
      <c r="G815" s="135"/>
      <c r="H815" s="165"/>
      <c r="I815" s="165"/>
      <c r="J815" s="135"/>
      <c r="K815" s="165"/>
      <c r="L815" s="16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5.75" customHeight="1">
      <c r="A816" s="135"/>
      <c r="B816" s="135"/>
      <c r="C816" s="135"/>
      <c r="D816" s="135"/>
      <c r="E816" s="135"/>
      <c r="F816" s="165"/>
      <c r="G816" s="135"/>
      <c r="H816" s="165"/>
      <c r="I816" s="165"/>
      <c r="J816" s="135"/>
      <c r="K816" s="165"/>
      <c r="L816" s="16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5.75" customHeight="1">
      <c r="A817" s="135"/>
      <c r="B817" s="135"/>
      <c r="C817" s="135"/>
      <c r="D817" s="135"/>
      <c r="E817" s="135"/>
      <c r="F817" s="165"/>
      <c r="G817" s="135"/>
      <c r="H817" s="165"/>
      <c r="I817" s="165"/>
      <c r="J817" s="135"/>
      <c r="K817" s="165"/>
      <c r="L817" s="16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5.75" customHeight="1">
      <c r="A818" s="135"/>
      <c r="B818" s="135"/>
      <c r="C818" s="135"/>
      <c r="D818" s="135"/>
      <c r="E818" s="135"/>
      <c r="F818" s="165"/>
      <c r="G818" s="135"/>
      <c r="H818" s="165"/>
      <c r="I818" s="165"/>
      <c r="J818" s="135"/>
      <c r="K818" s="165"/>
      <c r="L818" s="16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5.75" customHeight="1">
      <c r="A819" s="135"/>
      <c r="B819" s="135"/>
      <c r="C819" s="135"/>
      <c r="D819" s="135"/>
      <c r="E819" s="135"/>
      <c r="F819" s="165"/>
      <c r="G819" s="135"/>
      <c r="H819" s="165"/>
      <c r="I819" s="165"/>
      <c r="J819" s="135"/>
      <c r="K819" s="165"/>
      <c r="L819" s="16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5.75" customHeight="1">
      <c r="A820" s="135"/>
      <c r="B820" s="135"/>
      <c r="C820" s="135"/>
      <c r="D820" s="135"/>
      <c r="E820" s="135"/>
      <c r="F820" s="165"/>
      <c r="G820" s="135"/>
      <c r="H820" s="165"/>
      <c r="I820" s="165"/>
      <c r="J820" s="135"/>
      <c r="K820" s="165"/>
      <c r="L820" s="16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5.75" customHeight="1">
      <c r="A821" s="135"/>
      <c r="B821" s="135"/>
      <c r="C821" s="135"/>
      <c r="D821" s="135"/>
      <c r="E821" s="135"/>
      <c r="F821" s="165"/>
      <c r="G821" s="135"/>
      <c r="H821" s="165"/>
      <c r="I821" s="165"/>
      <c r="J821" s="135"/>
      <c r="K821" s="165"/>
      <c r="L821" s="16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5.75" customHeight="1">
      <c r="A822" s="135"/>
      <c r="B822" s="135"/>
      <c r="C822" s="135"/>
      <c r="D822" s="135"/>
      <c r="E822" s="135"/>
      <c r="F822" s="165"/>
      <c r="G822" s="135"/>
      <c r="H822" s="165"/>
      <c r="I822" s="165"/>
      <c r="J822" s="135"/>
      <c r="K822" s="165"/>
      <c r="L822" s="16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5.75" customHeight="1">
      <c r="A823" s="135"/>
      <c r="B823" s="135"/>
      <c r="C823" s="135"/>
      <c r="D823" s="135"/>
      <c r="E823" s="135"/>
      <c r="F823" s="165"/>
      <c r="G823" s="135"/>
      <c r="H823" s="165"/>
      <c r="I823" s="165"/>
      <c r="J823" s="135"/>
      <c r="K823" s="165"/>
      <c r="L823" s="16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5.75" customHeight="1">
      <c r="A824" s="135"/>
      <c r="B824" s="135"/>
      <c r="C824" s="135"/>
      <c r="D824" s="135"/>
      <c r="E824" s="135"/>
      <c r="F824" s="165"/>
      <c r="G824" s="135"/>
      <c r="H824" s="165"/>
      <c r="I824" s="165"/>
      <c r="J824" s="135"/>
      <c r="K824" s="165"/>
      <c r="L824" s="16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5.75" customHeight="1">
      <c r="A825" s="135"/>
      <c r="B825" s="135"/>
      <c r="C825" s="135"/>
      <c r="D825" s="135"/>
      <c r="E825" s="135"/>
      <c r="F825" s="165"/>
      <c r="G825" s="135"/>
      <c r="H825" s="165"/>
      <c r="I825" s="165"/>
      <c r="J825" s="135"/>
      <c r="K825" s="165"/>
      <c r="L825" s="16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5.75" customHeight="1">
      <c r="A826" s="135"/>
      <c r="B826" s="135"/>
      <c r="C826" s="135"/>
      <c r="D826" s="135"/>
      <c r="E826" s="135"/>
      <c r="F826" s="165"/>
      <c r="G826" s="135"/>
      <c r="H826" s="165"/>
      <c r="I826" s="165"/>
      <c r="J826" s="135"/>
      <c r="K826" s="165"/>
      <c r="L826" s="16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5.75" customHeight="1">
      <c r="A827" s="135"/>
      <c r="B827" s="135"/>
      <c r="C827" s="135"/>
      <c r="D827" s="135"/>
      <c r="E827" s="135"/>
      <c r="F827" s="165"/>
      <c r="G827" s="135"/>
      <c r="H827" s="165"/>
      <c r="I827" s="165"/>
      <c r="J827" s="135"/>
      <c r="K827" s="165"/>
      <c r="L827" s="16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5.75" customHeight="1">
      <c r="A828" s="135"/>
      <c r="B828" s="135"/>
      <c r="C828" s="135"/>
      <c r="D828" s="135"/>
      <c r="E828" s="135"/>
      <c r="F828" s="165"/>
      <c r="G828" s="135"/>
      <c r="H828" s="165"/>
      <c r="I828" s="165"/>
      <c r="J828" s="135"/>
      <c r="K828" s="165"/>
      <c r="L828" s="16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5.75" customHeight="1">
      <c r="A829" s="135"/>
      <c r="B829" s="135"/>
      <c r="C829" s="135"/>
      <c r="D829" s="135"/>
      <c r="E829" s="135"/>
      <c r="F829" s="165"/>
      <c r="G829" s="135"/>
      <c r="H829" s="165"/>
      <c r="I829" s="165"/>
      <c r="J829" s="135"/>
      <c r="K829" s="165"/>
      <c r="L829" s="16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5.75" customHeight="1">
      <c r="A830" s="135"/>
      <c r="B830" s="135"/>
      <c r="C830" s="135"/>
      <c r="D830" s="135"/>
      <c r="E830" s="135"/>
      <c r="F830" s="165"/>
      <c r="G830" s="135"/>
      <c r="H830" s="165"/>
      <c r="I830" s="165"/>
      <c r="J830" s="135"/>
      <c r="K830" s="165"/>
      <c r="L830" s="16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5.75" customHeight="1">
      <c r="A831" s="135"/>
      <c r="B831" s="135"/>
      <c r="C831" s="135"/>
      <c r="D831" s="135"/>
      <c r="E831" s="135"/>
      <c r="F831" s="165"/>
      <c r="G831" s="135"/>
      <c r="H831" s="165"/>
      <c r="I831" s="165"/>
      <c r="J831" s="135"/>
      <c r="K831" s="165"/>
      <c r="L831" s="16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5.75" customHeight="1">
      <c r="A832" s="135"/>
      <c r="B832" s="135"/>
      <c r="C832" s="135"/>
      <c r="D832" s="135"/>
      <c r="E832" s="135"/>
      <c r="F832" s="165"/>
      <c r="G832" s="135"/>
      <c r="H832" s="165"/>
      <c r="I832" s="165"/>
      <c r="J832" s="135"/>
      <c r="K832" s="165"/>
      <c r="L832" s="16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5.75" customHeight="1">
      <c r="A833" s="135"/>
      <c r="B833" s="135"/>
      <c r="C833" s="135"/>
      <c r="D833" s="135"/>
      <c r="E833" s="135"/>
      <c r="F833" s="165"/>
      <c r="G833" s="135"/>
      <c r="H833" s="165"/>
      <c r="I833" s="165"/>
      <c r="J833" s="135"/>
      <c r="K833" s="165"/>
      <c r="L833" s="16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5.75" customHeight="1">
      <c r="A834" s="135"/>
      <c r="B834" s="135"/>
      <c r="C834" s="135"/>
      <c r="D834" s="135"/>
      <c r="E834" s="135"/>
      <c r="F834" s="165"/>
      <c r="G834" s="135"/>
      <c r="H834" s="165"/>
      <c r="I834" s="165"/>
      <c r="J834" s="135"/>
      <c r="K834" s="165"/>
      <c r="L834" s="16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5.75" customHeight="1">
      <c r="A835" s="135"/>
      <c r="B835" s="135"/>
      <c r="C835" s="135"/>
      <c r="D835" s="135"/>
      <c r="E835" s="135"/>
      <c r="F835" s="165"/>
      <c r="G835" s="135"/>
      <c r="H835" s="165"/>
      <c r="I835" s="165"/>
      <c r="J835" s="135"/>
      <c r="K835" s="165"/>
      <c r="L835" s="16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5.75" customHeight="1">
      <c r="A836" s="135"/>
      <c r="B836" s="135"/>
      <c r="C836" s="135"/>
      <c r="D836" s="135"/>
      <c r="E836" s="135"/>
      <c r="F836" s="165"/>
      <c r="G836" s="135"/>
      <c r="H836" s="165"/>
      <c r="I836" s="165"/>
      <c r="J836" s="135"/>
      <c r="K836" s="165"/>
      <c r="L836" s="16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5.75" customHeight="1">
      <c r="A837" s="135"/>
      <c r="B837" s="135"/>
      <c r="C837" s="135"/>
      <c r="D837" s="135"/>
      <c r="E837" s="135"/>
      <c r="F837" s="165"/>
      <c r="G837" s="135"/>
      <c r="H837" s="165"/>
      <c r="I837" s="165"/>
      <c r="J837" s="135"/>
      <c r="K837" s="165"/>
      <c r="L837" s="16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5.75" customHeight="1">
      <c r="A838" s="135"/>
      <c r="B838" s="135"/>
      <c r="C838" s="135"/>
      <c r="D838" s="135"/>
      <c r="E838" s="135"/>
      <c r="F838" s="165"/>
      <c r="G838" s="135"/>
      <c r="H838" s="165"/>
      <c r="I838" s="165"/>
      <c r="J838" s="135"/>
      <c r="K838" s="165"/>
      <c r="L838" s="16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5.75" customHeight="1">
      <c r="A839" s="135"/>
      <c r="B839" s="135"/>
      <c r="C839" s="135"/>
      <c r="D839" s="135"/>
      <c r="E839" s="135"/>
      <c r="F839" s="165"/>
      <c r="G839" s="135"/>
      <c r="H839" s="165"/>
      <c r="I839" s="165"/>
      <c r="J839" s="135"/>
      <c r="K839" s="165"/>
      <c r="L839" s="16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5.75" customHeight="1">
      <c r="A840" s="135"/>
      <c r="B840" s="135"/>
      <c r="C840" s="135"/>
      <c r="D840" s="135"/>
      <c r="E840" s="135"/>
      <c r="F840" s="165"/>
      <c r="G840" s="135"/>
      <c r="H840" s="165"/>
      <c r="I840" s="165"/>
      <c r="J840" s="135"/>
      <c r="K840" s="165"/>
      <c r="L840" s="16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5.75" customHeight="1">
      <c r="A841" s="135"/>
      <c r="B841" s="135"/>
      <c r="C841" s="135"/>
      <c r="D841" s="135"/>
      <c r="E841" s="135"/>
      <c r="F841" s="165"/>
      <c r="G841" s="135"/>
      <c r="H841" s="165"/>
      <c r="I841" s="165"/>
      <c r="J841" s="135"/>
      <c r="K841" s="165"/>
      <c r="L841" s="16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5.75" customHeight="1">
      <c r="A842" s="135"/>
      <c r="B842" s="135"/>
      <c r="C842" s="135"/>
      <c r="D842" s="135"/>
      <c r="E842" s="135"/>
      <c r="F842" s="165"/>
      <c r="G842" s="135"/>
      <c r="H842" s="165"/>
      <c r="I842" s="165"/>
      <c r="J842" s="135"/>
      <c r="K842" s="165"/>
      <c r="L842" s="16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5.75" customHeight="1">
      <c r="A843" s="135"/>
      <c r="B843" s="135"/>
      <c r="C843" s="135"/>
      <c r="D843" s="135"/>
      <c r="E843" s="135"/>
      <c r="F843" s="165"/>
      <c r="G843" s="135"/>
      <c r="H843" s="165"/>
      <c r="I843" s="165"/>
      <c r="J843" s="135"/>
      <c r="K843" s="165"/>
      <c r="L843" s="16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5.75" customHeight="1">
      <c r="A844" s="135"/>
      <c r="B844" s="135"/>
      <c r="C844" s="135"/>
      <c r="D844" s="135"/>
      <c r="E844" s="135"/>
      <c r="F844" s="165"/>
      <c r="G844" s="135"/>
      <c r="H844" s="165"/>
      <c r="I844" s="165"/>
      <c r="J844" s="135"/>
      <c r="K844" s="165"/>
      <c r="L844" s="16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5.75" customHeight="1">
      <c r="A845" s="135"/>
      <c r="B845" s="135"/>
      <c r="C845" s="135"/>
      <c r="D845" s="135"/>
      <c r="E845" s="135"/>
      <c r="F845" s="165"/>
      <c r="G845" s="135"/>
      <c r="H845" s="165"/>
      <c r="I845" s="165"/>
      <c r="J845" s="135"/>
      <c r="K845" s="165"/>
      <c r="L845" s="16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5.75" customHeight="1">
      <c r="A846" s="135"/>
      <c r="B846" s="135"/>
      <c r="C846" s="135"/>
      <c r="D846" s="135"/>
      <c r="E846" s="135"/>
      <c r="F846" s="165"/>
      <c r="G846" s="135"/>
      <c r="H846" s="165"/>
      <c r="I846" s="165"/>
      <c r="J846" s="135"/>
      <c r="K846" s="165"/>
      <c r="L846" s="16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5.75" customHeight="1">
      <c r="A847" s="135"/>
      <c r="B847" s="135"/>
      <c r="C847" s="135"/>
      <c r="D847" s="135"/>
      <c r="E847" s="135"/>
      <c r="F847" s="165"/>
      <c r="G847" s="135"/>
      <c r="H847" s="165"/>
      <c r="I847" s="165"/>
      <c r="J847" s="135"/>
      <c r="K847" s="165"/>
      <c r="L847" s="16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5.75" customHeight="1">
      <c r="A848" s="135"/>
      <c r="B848" s="135"/>
      <c r="C848" s="135"/>
      <c r="D848" s="135"/>
      <c r="E848" s="135"/>
      <c r="F848" s="165"/>
      <c r="G848" s="135"/>
      <c r="H848" s="165"/>
      <c r="I848" s="165"/>
      <c r="J848" s="135"/>
      <c r="K848" s="165"/>
      <c r="L848" s="16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5.75" customHeight="1">
      <c r="A849" s="135"/>
      <c r="B849" s="135"/>
      <c r="C849" s="135"/>
      <c r="D849" s="135"/>
      <c r="E849" s="135"/>
      <c r="F849" s="165"/>
      <c r="G849" s="135"/>
      <c r="H849" s="165"/>
      <c r="I849" s="165"/>
      <c r="J849" s="135"/>
      <c r="K849" s="165"/>
      <c r="L849" s="16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5.75" customHeight="1">
      <c r="A850" s="135"/>
      <c r="B850" s="135"/>
      <c r="C850" s="135"/>
      <c r="D850" s="135"/>
      <c r="E850" s="135"/>
      <c r="F850" s="165"/>
      <c r="G850" s="135"/>
      <c r="H850" s="165"/>
      <c r="I850" s="165"/>
      <c r="J850" s="135"/>
      <c r="K850" s="165"/>
      <c r="L850" s="16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5.75" customHeight="1">
      <c r="A851" s="135"/>
      <c r="B851" s="135"/>
      <c r="C851" s="135"/>
      <c r="D851" s="135"/>
      <c r="E851" s="135"/>
      <c r="F851" s="165"/>
      <c r="G851" s="135"/>
      <c r="H851" s="165"/>
      <c r="I851" s="165"/>
      <c r="J851" s="135"/>
      <c r="K851" s="165"/>
      <c r="L851" s="16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5.75" customHeight="1">
      <c r="A852" s="135"/>
      <c r="B852" s="135"/>
      <c r="C852" s="135"/>
      <c r="D852" s="135"/>
      <c r="E852" s="135"/>
      <c r="F852" s="165"/>
      <c r="G852" s="135"/>
      <c r="H852" s="165"/>
      <c r="I852" s="165"/>
      <c r="J852" s="135"/>
      <c r="K852" s="165"/>
      <c r="L852" s="16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5.75" customHeight="1">
      <c r="A853" s="135"/>
      <c r="B853" s="135"/>
      <c r="C853" s="135"/>
      <c r="D853" s="135"/>
      <c r="E853" s="135"/>
      <c r="F853" s="165"/>
      <c r="G853" s="135"/>
      <c r="H853" s="165"/>
      <c r="I853" s="165"/>
      <c r="J853" s="135"/>
      <c r="K853" s="165"/>
      <c r="L853" s="16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5.75" customHeight="1">
      <c r="A854" s="135"/>
      <c r="B854" s="135"/>
      <c r="C854" s="135"/>
      <c r="D854" s="135"/>
      <c r="E854" s="135"/>
      <c r="F854" s="165"/>
      <c r="G854" s="135"/>
      <c r="H854" s="165"/>
      <c r="I854" s="165"/>
      <c r="J854" s="135"/>
      <c r="K854" s="165"/>
      <c r="L854" s="16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5.75" customHeight="1">
      <c r="A855" s="135"/>
      <c r="B855" s="135"/>
      <c r="C855" s="135"/>
      <c r="D855" s="135"/>
      <c r="E855" s="135"/>
      <c r="F855" s="165"/>
      <c r="G855" s="135"/>
      <c r="H855" s="165"/>
      <c r="I855" s="165"/>
      <c r="J855" s="135"/>
      <c r="K855" s="165"/>
      <c r="L855" s="16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5.75" customHeight="1">
      <c r="A856" s="135"/>
      <c r="B856" s="135"/>
      <c r="C856" s="135"/>
      <c r="D856" s="135"/>
      <c r="E856" s="135"/>
      <c r="F856" s="165"/>
      <c r="G856" s="135"/>
      <c r="H856" s="165"/>
      <c r="I856" s="165"/>
      <c r="J856" s="135"/>
      <c r="K856" s="165"/>
      <c r="L856" s="16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5.75" customHeight="1">
      <c r="A857" s="135"/>
      <c r="B857" s="135"/>
      <c r="C857" s="135"/>
      <c r="D857" s="135"/>
      <c r="E857" s="135"/>
      <c r="F857" s="165"/>
      <c r="G857" s="135"/>
      <c r="H857" s="165"/>
      <c r="I857" s="165"/>
      <c r="J857" s="135"/>
      <c r="K857" s="165"/>
      <c r="L857" s="16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5.75" customHeight="1">
      <c r="A858" s="135"/>
      <c r="B858" s="135"/>
      <c r="C858" s="135"/>
      <c r="D858" s="135"/>
      <c r="E858" s="135"/>
      <c r="F858" s="165"/>
      <c r="G858" s="135"/>
      <c r="H858" s="165"/>
      <c r="I858" s="165"/>
      <c r="J858" s="135"/>
      <c r="K858" s="165"/>
      <c r="L858" s="16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5.75" customHeight="1">
      <c r="A859" s="135"/>
      <c r="B859" s="135"/>
      <c r="C859" s="135"/>
      <c r="D859" s="135"/>
      <c r="E859" s="135"/>
      <c r="F859" s="165"/>
      <c r="G859" s="135"/>
      <c r="H859" s="165"/>
      <c r="I859" s="165"/>
      <c r="J859" s="135"/>
      <c r="K859" s="165"/>
      <c r="L859" s="16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5.75" customHeight="1">
      <c r="A860" s="135"/>
      <c r="B860" s="135"/>
      <c r="C860" s="135"/>
      <c r="D860" s="135"/>
      <c r="E860" s="135"/>
      <c r="F860" s="165"/>
      <c r="G860" s="135"/>
      <c r="H860" s="165"/>
      <c r="I860" s="165"/>
      <c r="J860" s="135"/>
      <c r="K860" s="165"/>
      <c r="L860" s="16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5.75" customHeight="1">
      <c r="A861" s="135"/>
      <c r="B861" s="135"/>
      <c r="C861" s="135"/>
      <c r="D861" s="135"/>
      <c r="E861" s="135"/>
      <c r="F861" s="165"/>
      <c r="G861" s="135"/>
      <c r="H861" s="165"/>
      <c r="I861" s="165"/>
      <c r="J861" s="135"/>
      <c r="K861" s="165"/>
      <c r="L861" s="16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5.75" customHeight="1">
      <c r="A862" s="135"/>
      <c r="B862" s="135"/>
      <c r="C862" s="135"/>
      <c r="D862" s="135"/>
      <c r="E862" s="135"/>
      <c r="F862" s="165"/>
      <c r="G862" s="135"/>
      <c r="H862" s="165"/>
      <c r="I862" s="165"/>
      <c r="J862" s="135"/>
      <c r="K862" s="165"/>
      <c r="L862" s="16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5.75" customHeight="1">
      <c r="A863" s="135"/>
      <c r="B863" s="135"/>
      <c r="C863" s="135"/>
      <c r="D863" s="135"/>
      <c r="E863" s="135"/>
      <c r="F863" s="165"/>
      <c r="G863" s="135"/>
      <c r="H863" s="165"/>
      <c r="I863" s="165"/>
      <c r="J863" s="135"/>
      <c r="K863" s="165"/>
      <c r="L863" s="16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5.75" customHeight="1">
      <c r="A864" s="135"/>
      <c r="B864" s="135"/>
      <c r="C864" s="135"/>
      <c r="D864" s="135"/>
      <c r="E864" s="135"/>
      <c r="F864" s="165"/>
      <c r="G864" s="135"/>
      <c r="H864" s="165"/>
      <c r="I864" s="165"/>
      <c r="J864" s="135"/>
      <c r="K864" s="165"/>
      <c r="L864" s="16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5.75" customHeight="1">
      <c r="A865" s="135"/>
      <c r="B865" s="135"/>
      <c r="C865" s="135"/>
      <c r="D865" s="135"/>
      <c r="E865" s="135"/>
      <c r="F865" s="165"/>
      <c r="G865" s="135"/>
      <c r="H865" s="165"/>
      <c r="I865" s="165"/>
      <c r="J865" s="135"/>
      <c r="K865" s="165"/>
      <c r="L865" s="16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5.75" customHeight="1">
      <c r="A866" s="135"/>
      <c r="B866" s="135"/>
      <c r="C866" s="135"/>
      <c r="D866" s="135"/>
      <c r="E866" s="135"/>
      <c r="F866" s="165"/>
      <c r="G866" s="135"/>
      <c r="H866" s="165"/>
      <c r="I866" s="165"/>
      <c r="J866" s="135"/>
      <c r="K866" s="165"/>
      <c r="L866" s="16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5.75" customHeight="1">
      <c r="A867" s="135"/>
      <c r="B867" s="135"/>
      <c r="C867" s="135"/>
      <c r="D867" s="135"/>
      <c r="E867" s="135"/>
      <c r="F867" s="165"/>
      <c r="G867" s="135"/>
      <c r="H867" s="165"/>
      <c r="I867" s="165"/>
      <c r="J867" s="135"/>
      <c r="K867" s="165"/>
      <c r="L867" s="16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5.75" customHeight="1">
      <c r="A868" s="135"/>
      <c r="B868" s="135"/>
      <c r="C868" s="135"/>
      <c r="D868" s="135"/>
      <c r="E868" s="135"/>
      <c r="F868" s="165"/>
      <c r="G868" s="135"/>
      <c r="H868" s="165"/>
      <c r="I868" s="165"/>
      <c r="J868" s="135"/>
      <c r="K868" s="165"/>
      <c r="L868" s="16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5.75" customHeight="1">
      <c r="A869" s="135"/>
      <c r="B869" s="135"/>
      <c r="C869" s="135"/>
      <c r="D869" s="135"/>
      <c r="E869" s="135"/>
      <c r="F869" s="165"/>
      <c r="G869" s="135"/>
      <c r="H869" s="165"/>
      <c r="I869" s="165"/>
      <c r="J869" s="135"/>
      <c r="K869" s="165"/>
      <c r="L869" s="16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5.75" customHeight="1">
      <c r="A870" s="135"/>
      <c r="B870" s="135"/>
      <c r="C870" s="135"/>
      <c r="D870" s="135"/>
      <c r="E870" s="135"/>
      <c r="F870" s="165"/>
      <c r="G870" s="135"/>
      <c r="H870" s="165"/>
      <c r="I870" s="165"/>
      <c r="J870" s="135"/>
      <c r="K870" s="165"/>
      <c r="L870" s="16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5.75" customHeight="1">
      <c r="A871" s="135"/>
      <c r="B871" s="135"/>
      <c r="C871" s="135"/>
      <c r="D871" s="135"/>
      <c r="E871" s="135"/>
      <c r="F871" s="165"/>
      <c r="G871" s="135"/>
      <c r="H871" s="165"/>
      <c r="I871" s="165"/>
      <c r="J871" s="135"/>
      <c r="K871" s="165"/>
      <c r="L871" s="16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5.75" customHeight="1">
      <c r="A872" s="135"/>
      <c r="B872" s="135"/>
      <c r="C872" s="135"/>
      <c r="D872" s="135"/>
      <c r="E872" s="135"/>
      <c r="F872" s="165"/>
      <c r="G872" s="135"/>
      <c r="H872" s="165"/>
      <c r="I872" s="165"/>
      <c r="J872" s="135"/>
      <c r="K872" s="165"/>
      <c r="L872" s="16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5.75" customHeight="1">
      <c r="A873" s="135"/>
      <c r="B873" s="135"/>
      <c r="C873" s="135"/>
      <c r="D873" s="135"/>
      <c r="E873" s="135"/>
      <c r="F873" s="165"/>
      <c r="G873" s="135"/>
      <c r="H873" s="165"/>
      <c r="I873" s="165"/>
      <c r="J873" s="135"/>
      <c r="K873" s="165"/>
      <c r="L873" s="16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5.75" customHeight="1">
      <c r="A874" s="135"/>
      <c r="B874" s="135"/>
      <c r="C874" s="135"/>
      <c r="D874" s="135"/>
      <c r="E874" s="135"/>
      <c r="F874" s="165"/>
      <c r="G874" s="135"/>
      <c r="H874" s="165"/>
      <c r="I874" s="165"/>
      <c r="J874" s="135"/>
      <c r="K874" s="165"/>
      <c r="L874" s="16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5.75" customHeight="1">
      <c r="A875" s="135"/>
      <c r="B875" s="135"/>
      <c r="C875" s="135"/>
      <c r="D875" s="135"/>
      <c r="E875" s="135"/>
      <c r="F875" s="165"/>
      <c r="G875" s="135"/>
      <c r="H875" s="165"/>
      <c r="I875" s="165"/>
      <c r="J875" s="135"/>
      <c r="K875" s="165"/>
      <c r="L875" s="16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5.75" customHeight="1">
      <c r="A876" s="135"/>
      <c r="B876" s="135"/>
      <c r="C876" s="135"/>
      <c r="D876" s="135"/>
      <c r="E876" s="135"/>
      <c r="F876" s="165"/>
      <c r="G876" s="135"/>
      <c r="H876" s="165"/>
      <c r="I876" s="165"/>
      <c r="J876" s="135"/>
      <c r="K876" s="165"/>
      <c r="L876" s="16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5.75" customHeight="1">
      <c r="A877" s="135"/>
      <c r="B877" s="135"/>
      <c r="C877" s="135"/>
      <c r="D877" s="135"/>
      <c r="E877" s="135"/>
      <c r="F877" s="165"/>
      <c r="G877" s="135"/>
      <c r="H877" s="165"/>
      <c r="I877" s="165"/>
      <c r="J877" s="135"/>
      <c r="K877" s="165"/>
      <c r="L877" s="16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5.75" customHeight="1">
      <c r="A878" s="135"/>
      <c r="B878" s="135"/>
      <c r="C878" s="135"/>
      <c r="D878" s="135"/>
      <c r="E878" s="135"/>
      <c r="F878" s="165"/>
      <c r="G878" s="135"/>
      <c r="H878" s="165"/>
      <c r="I878" s="165"/>
      <c r="J878" s="135"/>
      <c r="K878" s="165"/>
      <c r="L878" s="16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5.75" customHeight="1">
      <c r="A879" s="135"/>
      <c r="B879" s="135"/>
      <c r="C879" s="135"/>
      <c r="D879" s="135"/>
      <c r="E879" s="135"/>
      <c r="F879" s="165"/>
      <c r="G879" s="135"/>
      <c r="H879" s="165"/>
      <c r="I879" s="165"/>
      <c r="J879" s="135"/>
      <c r="K879" s="165"/>
      <c r="L879" s="16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5.75" customHeight="1">
      <c r="A880" s="135"/>
      <c r="B880" s="135"/>
      <c r="C880" s="135"/>
      <c r="D880" s="135"/>
      <c r="E880" s="135"/>
      <c r="F880" s="165"/>
      <c r="G880" s="135"/>
      <c r="H880" s="165"/>
      <c r="I880" s="165"/>
      <c r="J880" s="135"/>
      <c r="K880" s="165"/>
      <c r="L880" s="16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5.75" customHeight="1">
      <c r="A881" s="135"/>
      <c r="B881" s="135"/>
      <c r="C881" s="135"/>
      <c r="D881" s="135"/>
      <c r="E881" s="135"/>
      <c r="F881" s="165"/>
      <c r="G881" s="135"/>
      <c r="H881" s="165"/>
      <c r="I881" s="165"/>
      <c r="J881" s="135"/>
      <c r="K881" s="165"/>
      <c r="L881" s="16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5.75" customHeight="1">
      <c r="A882" s="135"/>
      <c r="B882" s="135"/>
      <c r="C882" s="135"/>
      <c r="D882" s="135"/>
      <c r="E882" s="135"/>
      <c r="F882" s="165"/>
      <c r="G882" s="135"/>
      <c r="H882" s="165"/>
      <c r="I882" s="165"/>
      <c r="J882" s="135"/>
      <c r="K882" s="165"/>
      <c r="L882" s="16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5.75" customHeight="1">
      <c r="A883" s="135"/>
      <c r="B883" s="135"/>
      <c r="C883" s="135"/>
      <c r="D883" s="135"/>
      <c r="E883" s="135"/>
      <c r="F883" s="165"/>
      <c r="G883" s="135"/>
      <c r="H883" s="165"/>
      <c r="I883" s="165"/>
      <c r="J883" s="135"/>
      <c r="K883" s="165"/>
      <c r="L883" s="16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5.75" customHeight="1">
      <c r="A884" s="135"/>
      <c r="B884" s="135"/>
      <c r="C884" s="135"/>
      <c r="D884" s="135"/>
      <c r="E884" s="135"/>
      <c r="F884" s="165"/>
      <c r="G884" s="135"/>
      <c r="H884" s="165"/>
      <c r="I884" s="165"/>
      <c r="J884" s="135"/>
      <c r="K884" s="165"/>
      <c r="L884" s="16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5.75" customHeight="1">
      <c r="A885" s="135"/>
      <c r="B885" s="135"/>
      <c r="C885" s="135"/>
      <c r="D885" s="135"/>
      <c r="E885" s="135"/>
      <c r="F885" s="165"/>
      <c r="G885" s="135"/>
      <c r="H885" s="165"/>
      <c r="I885" s="165"/>
      <c r="J885" s="135"/>
      <c r="K885" s="165"/>
      <c r="L885" s="16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5.75" customHeight="1">
      <c r="A886" s="135"/>
      <c r="B886" s="135"/>
      <c r="C886" s="135"/>
      <c r="D886" s="135"/>
      <c r="E886" s="135"/>
      <c r="F886" s="165"/>
      <c r="G886" s="135"/>
      <c r="H886" s="165"/>
      <c r="I886" s="165"/>
      <c r="J886" s="135"/>
      <c r="K886" s="165"/>
      <c r="L886" s="16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5.75" customHeight="1">
      <c r="A887" s="135"/>
      <c r="B887" s="135"/>
      <c r="C887" s="135"/>
      <c r="D887" s="135"/>
      <c r="E887" s="135"/>
      <c r="F887" s="165"/>
      <c r="G887" s="135"/>
      <c r="H887" s="165"/>
      <c r="I887" s="165"/>
      <c r="J887" s="135"/>
      <c r="K887" s="165"/>
      <c r="L887" s="16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5.75" customHeight="1">
      <c r="A888" s="135"/>
      <c r="B888" s="135"/>
      <c r="C888" s="135"/>
      <c r="D888" s="135"/>
      <c r="E888" s="135"/>
      <c r="F888" s="165"/>
      <c r="G888" s="135"/>
      <c r="H888" s="165"/>
      <c r="I888" s="165"/>
      <c r="J888" s="135"/>
      <c r="K888" s="165"/>
      <c r="L888" s="16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5.75" customHeight="1">
      <c r="A889" s="135"/>
      <c r="B889" s="135"/>
      <c r="C889" s="135"/>
      <c r="D889" s="135"/>
      <c r="E889" s="135"/>
      <c r="F889" s="165"/>
      <c r="G889" s="135"/>
      <c r="H889" s="165"/>
      <c r="I889" s="165"/>
      <c r="J889" s="135"/>
      <c r="K889" s="165"/>
      <c r="L889" s="16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5.75" customHeight="1">
      <c r="A890" s="135"/>
      <c r="B890" s="135"/>
      <c r="C890" s="135"/>
      <c r="D890" s="135"/>
      <c r="E890" s="135"/>
      <c r="F890" s="165"/>
      <c r="G890" s="135"/>
      <c r="H890" s="165"/>
      <c r="I890" s="165"/>
      <c r="J890" s="135"/>
      <c r="K890" s="165"/>
      <c r="L890" s="16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5.75" customHeight="1">
      <c r="A891" s="135"/>
      <c r="B891" s="135"/>
      <c r="C891" s="135"/>
      <c r="D891" s="135"/>
      <c r="E891" s="135"/>
      <c r="F891" s="165"/>
      <c r="G891" s="135"/>
      <c r="H891" s="165"/>
      <c r="I891" s="165"/>
      <c r="J891" s="135"/>
      <c r="K891" s="165"/>
      <c r="L891" s="16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5.75" customHeight="1">
      <c r="A892" s="135"/>
      <c r="B892" s="135"/>
      <c r="C892" s="135"/>
      <c r="D892" s="135"/>
      <c r="E892" s="135"/>
      <c r="F892" s="165"/>
      <c r="G892" s="135"/>
      <c r="H892" s="165"/>
      <c r="I892" s="165"/>
      <c r="J892" s="135"/>
      <c r="K892" s="165"/>
      <c r="L892" s="16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5.75" customHeight="1">
      <c r="A893" s="135"/>
      <c r="B893" s="135"/>
      <c r="C893" s="135"/>
      <c r="D893" s="135"/>
      <c r="E893" s="135"/>
      <c r="F893" s="165"/>
      <c r="G893" s="135"/>
      <c r="H893" s="165"/>
      <c r="I893" s="165"/>
      <c r="J893" s="135"/>
      <c r="K893" s="165"/>
      <c r="L893" s="16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5.75" customHeight="1">
      <c r="A894" s="135"/>
      <c r="B894" s="135"/>
      <c r="C894" s="135"/>
      <c r="D894" s="135"/>
      <c r="E894" s="135"/>
      <c r="F894" s="165"/>
      <c r="G894" s="135"/>
      <c r="H894" s="165"/>
      <c r="I894" s="165"/>
      <c r="J894" s="135"/>
      <c r="K894" s="165"/>
      <c r="L894" s="16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5.75" customHeight="1">
      <c r="A895" s="135"/>
      <c r="B895" s="135"/>
      <c r="C895" s="135"/>
      <c r="D895" s="135"/>
      <c r="E895" s="135"/>
      <c r="F895" s="165"/>
      <c r="G895" s="135"/>
      <c r="H895" s="165"/>
      <c r="I895" s="165"/>
      <c r="J895" s="135"/>
      <c r="K895" s="165"/>
      <c r="L895" s="16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5.75" customHeight="1">
      <c r="A896" s="135"/>
      <c r="B896" s="135"/>
      <c r="C896" s="135"/>
      <c r="D896" s="135"/>
      <c r="E896" s="135"/>
      <c r="F896" s="165"/>
      <c r="G896" s="135"/>
      <c r="H896" s="165"/>
      <c r="I896" s="165"/>
      <c r="J896" s="135"/>
      <c r="K896" s="165"/>
      <c r="L896" s="16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5.75" customHeight="1">
      <c r="A897" s="135"/>
      <c r="B897" s="135"/>
      <c r="C897" s="135"/>
      <c r="D897" s="135"/>
      <c r="E897" s="135"/>
      <c r="F897" s="165"/>
      <c r="G897" s="135"/>
      <c r="H897" s="165"/>
      <c r="I897" s="165"/>
      <c r="J897" s="135"/>
      <c r="K897" s="165"/>
      <c r="L897" s="16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5.75" customHeight="1">
      <c r="A898" s="135"/>
      <c r="B898" s="135"/>
      <c r="C898" s="135"/>
      <c r="D898" s="135"/>
      <c r="E898" s="135"/>
      <c r="F898" s="165"/>
      <c r="G898" s="135"/>
      <c r="H898" s="165"/>
      <c r="I898" s="165"/>
      <c r="J898" s="135"/>
      <c r="K898" s="165"/>
      <c r="L898" s="16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5.75" customHeight="1">
      <c r="A899" s="135"/>
      <c r="B899" s="135"/>
      <c r="C899" s="135"/>
      <c r="D899" s="135"/>
      <c r="E899" s="135"/>
      <c r="F899" s="165"/>
      <c r="G899" s="135"/>
      <c r="H899" s="165"/>
      <c r="I899" s="165"/>
      <c r="J899" s="135"/>
      <c r="K899" s="165"/>
      <c r="L899" s="16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5.75" customHeight="1">
      <c r="A900" s="135"/>
      <c r="B900" s="135"/>
      <c r="C900" s="135"/>
      <c r="D900" s="135"/>
      <c r="E900" s="135"/>
      <c r="F900" s="165"/>
      <c r="G900" s="135"/>
      <c r="H900" s="165"/>
      <c r="I900" s="165"/>
      <c r="J900" s="135"/>
      <c r="K900" s="165"/>
      <c r="L900" s="16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5.75" customHeight="1">
      <c r="A901" s="135"/>
      <c r="B901" s="135"/>
      <c r="C901" s="135"/>
      <c r="D901" s="135"/>
      <c r="E901" s="135"/>
      <c r="F901" s="165"/>
      <c r="G901" s="135"/>
      <c r="H901" s="165"/>
      <c r="I901" s="165"/>
      <c r="J901" s="135"/>
      <c r="K901" s="165"/>
      <c r="L901" s="16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5.75" customHeight="1">
      <c r="A902" s="135"/>
      <c r="B902" s="135"/>
      <c r="C902" s="135"/>
      <c r="D902" s="135"/>
      <c r="E902" s="135"/>
      <c r="F902" s="165"/>
      <c r="G902" s="135"/>
      <c r="H902" s="165"/>
      <c r="I902" s="165"/>
      <c r="J902" s="135"/>
      <c r="K902" s="165"/>
      <c r="L902" s="16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5.75" customHeight="1">
      <c r="A903" s="135"/>
      <c r="B903" s="135"/>
      <c r="C903" s="135"/>
      <c r="D903" s="135"/>
      <c r="E903" s="135"/>
      <c r="F903" s="165"/>
      <c r="G903" s="135"/>
      <c r="H903" s="165"/>
      <c r="I903" s="165"/>
      <c r="J903" s="135"/>
      <c r="K903" s="165"/>
      <c r="L903" s="16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5.75" customHeight="1">
      <c r="A904" s="135"/>
      <c r="B904" s="135"/>
      <c r="C904" s="135"/>
      <c r="D904" s="135"/>
      <c r="E904" s="135"/>
      <c r="F904" s="165"/>
      <c r="G904" s="135"/>
      <c r="H904" s="165"/>
      <c r="I904" s="165"/>
      <c r="J904" s="135"/>
      <c r="K904" s="165"/>
      <c r="L904" s="16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5.75" customHeight="1">
      <c r="A905" s="135"/>
      <c r="B905" s="135"/>
      <c r="C905" s="135"/>
      <c r="D905" s="135"/>
      <c r="E905" s="135"/>
      <c r="F905" s="165"/>
      <c r="G905" s="135"/>
      <c r="H905" s="165"/>
      <c r="I905" s="165"/>
      <c r="J905" s="135"/>
      <c r="K905" s="165"/>
      <c r="L905" s="16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5.75" customHeight="1">
      <c r="A906" s="135"/>
      <c r="B906" s="135"/>
      <c r="C906" s="135"/>
      <c r="D906" s="135"/>
      <c r="E906" s="135"/>
      <c r="F906" s="165"/>
      <c r="G906" s="135"/>
      <c r="H906" s="165"/>
      <c r="I906" s="165"/>
      <c r="J906" s="135"/>
      <c r="K906" s="165"/>
      <c r="L906" s="16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5.75" customHeight="1">
      <c r="A907" s="135"/>
      <c r="B907" s="135"/>
      <c r="C907" s="135"/>
      <c r="D907" s="135"/>
      <c r="E907" s="135"/>
      <c r="F907" s="165"/>
      <c r="G907" s="135"/>
      <c r="H907" s="165"/>
      <c r="I907" s="165"/>
      <c r="J907" s="135"/>
      <c r="K907" s="165"/>
      <c r="L907" s="16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5.75" customHeight="1">
      <c r="A908" s="135"/>
      <c r="B908" s="135"/>
      <c r="C908" s="135"/>
      <c r="D908" s="135"/>
      <c r="E908" s="135"/>
      <c r="F908" s="165"/>
      <c r="G908" s="135"/>
      <c r="H908" s="165"/>
      <c r="I908" s="165"/>
      <c r="J908" s="135"/>
      <c r="K908" s="165"/>
      <c r="L908" s="16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5.75" customHeight="1">
      <c r="A909" s="135"/>
      <c r="B909" s="135"/>
      <c r="C909" s="135"/>
      <c r="D909" s="135"/>
      <c r="E909" s="135"/>
      <c r="F909" s="165"/>
      <c r="G909" s="135"/>
      <c r="H909" s="165"/>
      <c r="I909" s="165"/>
      <c r="J909" s="135"/>
      <c r="K909" s="165"/>
      <c r="L909" s="16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5.75" customHeight="1">
      <c r="A910" s="135"/>
      <c r="B910" s="135"/>
      <c r="C910" s="135"/>
      <c r="D910" s="135"/>
      <c r="E910" s="135"/>
      <c r="F910" s="165"/>
      <c r="G910" s="135"/>
      <c r="H910" s="165"/>
      <c r="I910" s="165"/>
      <c r="J910" s="135"/>
      <c r="K910" s="165"/>
      <c r="L910" s="16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5.75" customHeight="1">
      <c r="A911" s="135"/>
      <c r="B911" s="135"/>
      <c r="C911" s="135"/>
      <c r="D911" s="135"/>
      <c r="E911" s="135"/>
      <c r="F911" s="165"/>
      <c r="G911" s="135"/>
      <c r="H911" s="165"/>
      <c r="I911" s="165"/>
      <c r="J911" s="135"/>
      <c r="K911" s="165"/>
      <c r="L911" s="16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5.75" customHeight="1">
      <c r="A912" s="135"/>
      <c r="B912" s="135"/>
      <c r="C912" s="135"/>
      <c r="D912" s="135"/>
      <c r="E912" s="135"/>
      <c r="F912" s="165"/>
      <c r="G912" s="135"/>
      <c r="H912" s="165"/>
      <c r="I912" s="165"/>
      <c r="J912" s="135"/>
      <c r="K912" s="165"/>
      <c r="L912" s="16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5.75" customHeight="1">
      <c r="A913" s="135"/>
      <c r="B913" s="135"/>
      <c r="C913" s="135"/>
      <c r="D913" s="135"/>
      <c r="E913" s="135"/>
      <c r="F913" s="165"/>
      <c r="G913" s="135"/>
      <c r="H913" s="165"/>
      <c r="I913" s="165"/>
      <c r="J913" s="135"/>
      <c r="K913" s="165"/>
      <c r="L913" s="16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5.75" customHeight="1">
      <c r="A914" s="135"/>
      <c r="B914" s="135"/>
      <c r="C914" s="135"/>
      <c r="D914" s="135"/>
      <c r="E914" s="135"/>
      <c r="F914" s="165"/>
      <c r="G914" s="135"/>
      <c r="H914" s="165"/>
      <c r="I914" s="165"/>
      <c r="J914" s="135"/>
      <c r="K914" s="165"/>
      <c r="L914" s="16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5.75" customHeight="1">
      <c r="A915" s="135"/>
      <c r="B915" s="135"/>
      <c r="C915" s="135"/>
      <c r="D915" s="135"/>
      <c r="E915" s="135"/>
      <c r="F915" s="165"/>
      <c r="G915" s="135"/>
      <c r="H915" s="165"/>
      <c r="I915" s="165"/>
      <c r="J915" s="135"/>
      <c r="K915" s="165"/>
      <c r="L915" s="16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5.75" customHeight="1">
      <c r="A916" s="135"/>
      <c r="B916" s="135"/>
      <c r="C916" s="135"/>
      <c r="D916" s="135"/>
      <c r="E916" s="135"/>
      <c r="F916" s="165"/>
      <c r="G916" s="135"/>
      <c r="H916" s="165"/>
      <c r="I916" s="165"/>
      <c r="J916" s="135"/>
      <c r="K916" s="165"/>
      <c r="L916" s="16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5.75" customHeight="1">
      <c r="A917" s="135"/>
      <c r="B917" s="135"/>
      <c r="C917" s="135"/>
      <c r="D917" s="135"/>
      <c r="E917" s="135"/>
      <c r="F917" s="165"/>
      <c r="G917" s="135"/>
      <c r="H917" s="165"/>
      <c r="I917" s="165"/>
      <c r="J917" s="135"/>
      <c r="K917" s="165"/>
      <c r="L917" s="16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5.75" customHeight="1">
      <c r="A918" s="135"/>
      <c r="B918" s="135"/>
      <c r="C918" s="135"/>
      <c r="D918" s="135"/>
      <c r="E918" s="135"/>
      <c r="F918" s="165"/>
      <c r="G918" s="135"/>
      <c r="H918" s="165"/>
      <c r="I918" s="165"/>
      <c r="J918" s="135"/>
      <c r="K918" s="165"/>
      <c r="L918" s="16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5.75" customHeight="1">
      <c r="A919" s="135"/>
      <c r="B919" s="135"/>
      <c r="C919" s="135"/>
      <c r="D919" s="135"/>
      <c r="E919" s="135"/>
      <c r="F919" s="165"/>
      <c r="G919" s="135"/>
      <c r="H919" s="165"/>
      <c r="I919" s="165"/>
      <c r="J919" s="135"/>
      <c r="K919" s="165"/>
      <c r="L919" s="16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5.75" customHeight="1">
      <c r="A920" s="135"/>
      <c r="B920" s="135"/>
      <c r="C920" s="135"/>
      <c r="D920" s="135"/>
      <c r="E920" s="135"/>
      <c r="F920" s="165"/>
      <c r="G920" s="135"/>
      <c r="H920" s="165"/>
      <c r="I920" s="165"/>
      <c r="J920" s="135"/>
      <c r="K920" s="165"/>
      <c r="L920" s="16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5.75" customHeight="1">
      <c r="A921" s="135"/>
      <c r="B921" s="135"/>
      <c r="C921" s="135"/>
      <c r="D921" s="135"/>
      <c r="E921" s="135"/>
      <c r="F921" s="165"/>
      <c r="G921" s="135"/>
      <c r="H921" s="165"/>
      <c r="I921" s="165"/>
      <c r="J921" s="135"/>
      <c r="K921" s="165"/>
      <c r="L921" s="16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5.75" customHeight="1">
      <c r="A922" s="135"/>
      <c r="B922" s="135"/>
      <c r="C922" s="135"/>
      <c r="D922" s="135"/>
      <c r="E922" s="135"/>
      <c r="F922" s="165"/>
      <c r="G922" s="135"/>
      <c r="H922" s="165"/>
      <c r="I922" s="165"/>
      <c r="J922" s="135"/>
      <c r="K922" s="165"/>
      <c r="L922" s="16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5.75" customHeight="1">
      <c r="A923" s="135"/>
      <c r="B923" s="135"/>
      <c r="C923" s="135"/>
      <c r="D923" s="135"/>
      <c r="E923" s="135"/>
      <c r="F923" s="165"/>
      <c r="G923" s="135"/>
      <c r="H923" s="165"/>
      <c r="I923" s="165"/>
      <c r="J923" s="135"/>
      <c r="K923" s="165"/>
      <c r="L923" s="16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5.75" customHeight="1">
      <c r="A924" s="135"/>
      <c r="B924" s="135"/>
      <c r="C924" s="135"/>
      <c r="D924" s="135"/>
      <c r="E924" s="135"/>
      <c r="F924" s="165"/>
      <c r="G924" s="135"/>
      <c r="H924" s="165"/>
      <c r="I924" s="165"/>
      <c r="J924" s="135"/>
      <c r="K924" s="165"/>
      <c r="L924" s="16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5.75" customHeight="1">
      <c r="A925" s="135"/>
      <c r="B925" s="135"/>
      <c r="C925" s="135"/>
      <c r="D925" s="135"/>
      <c r="E925" s="135"/>
      <c r="F925" s="165"/>
      <c r="G925" s="135"/>
      <c r="H925" s="165"/>
      <c r="I925" s="165"/>
      <c r="J925" s="135"/>
      <c r="K925" s="165"/>
      <c r="L925" s="16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5.75" customHeight="1">
      <c r="A926" s="135"/>
      <c r="B926" s="135"/>
      <c r="C926" s="135"/>
      <c r="D926" s="135"/>
      <c r="E926" s="135"/>
      <c r="F926" s="165"/>
      <c r="G926" s="135"/>
      <c r="H926" s="165"/>
      <c r="I926" s="165"/>
      <c r="J926" s="135"/>
      <c r="K926" s="165"/>
      <c r="L926" s="16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5.75" customHeight="1">
      <c r="A927" s="135"/>
      <c r="B927" s="135"/>
      <c r="C927" s="135"/>
      <c r="D927" s="135"/>
      <c r="E927" s="135"/>
      <c r="F927" s="165"/>
      <c r="G927" s="135"/>
      <c r="H927" s="165"/>
      <c r="I927" s="165"/>
      <c r="J927" s="135"/>
      <c r="K927" s="165"/>
      <c r="L927" s="16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5.75" customHeight="1">
      <c r="A928" s="135"/>
      <c r="B928" s="135"/>
      <c r="C928" s="135"/>
      <c r="D928" s="135"/>
      <c r="E928" s="135"/>
      <c r="F928" s="165"/>
      <c r="G928" s="135"/>
      <c r="H928" s="165"/>
      <c r="I928" s="165"/>
      <c r="J928" s="135"/>
      <c r="K928" s="165"/>
      <c r="L928" s="16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5.75" customHeight="1">
      <c r="A929" s="135"/>
      <c r="B929" s="135"/>
      <c r="C929" s="135"/>
      <c r="D929" s="135"/>
      <c r="E929" s="135"/>
      <c r="F929" s="165"/>
      <c r="G929" s="135"/>
      <c r="H929" s="165"/>
      <c r="I929" s="165"/>
      <c r="J929" s="135"/>
      <c r="K929" s="165"/>
      <c r="L929" s="16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5.75" customHeight="1">
      <c r="A930" s="135"/>
      <c r="B930" s="135"/>
      <c r="C930" s="135"/>
      <c r="D930" s="135"/>
      <c r="E930" s="135"/>
      <c r="F930" s="165"/>
      <c r="G930" s="135"/>
      <c r="H930" s="165"/>
      <c r="I930" s="165"/>
      <c r="J930" s="135"/>
      <c r="K930" s="165"/>
      <c r="L930" s="16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5.75" customHeight="1">
      <c r="A931" s="135"/>
      <c r="B931" s="135"/>
      <c r="C931" s="135"/>
      <c r="D931" s="135"/>
      <c r="E931" s="135"/>
      <c r="F931" s="165"/>
      <c r="G931" s="135"/>
      <c r="H931" s="165"/>
      <c r="I931" s="165"/>
      <c r="J931" s="135"/>
      <c r="K931" s="165"/>
      <c r="L931" s="16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5.75" customHeight="1">
      <c r="A932" s="135"/>
      <c r="B932" s="135"/>
      <c r="C932" s="135"/>
      <c r="D932" s="135"/>
      <c r="E932" s="135"/>
      <c r="F932" s="165"/>
      <c r="G932" s="135"/>
      <c r="H932" s="165"/>
      <c r="I932" s="165"/>
      <c r="J932" s="135"/>
      <c r="K932" s="165"/>
      <c r="L932" s="16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5.75" customHeight="1">
      <c r="A933" s="135"/>
      <c r="B933" s="135"/>
      <c r="C933" s="135"/>
      <c r="D933" s="135"/>
      <c r="E933" s="135"/>
      <c r="F933" s="165"/>
      <c r="G933" s="135"/>
      <c r="H933" s="165"/>
      <c r="I933" s="165"/>
      <c r="J933" s="135"/>
      <c r="K933" s="165"/>
      <c r="L933" s="16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5.75" customHeight="1">
      <c r="A934" s="135"/>
      <c r="B934" s="135"/>
      <c r="C934" s="135"/>
      <c r="D934" s="135"/>
      <c r="E934" s="135"/>
      <c r="F934" s="165"/>
      <c r="G934" s="135"/>
      <c r="H934" s="165"/>
      <c r="I934" s="165"/>
      <c r="J934" s="135"/>
      <c r="K934" s="165"/>
      <c r="L934" s="16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5.75" customHeight="1">
      <c r="A935" s="135"/>
      <c r="B935" s="135"/>
      <c r="C935" s="135"/>
      <c r="D935" s="135"/>
      <c r="E935" s="135"/>
      <c r="F935" s="165"/>
      <c r="G935" s="135"/>
      <c r="H935" s="165"/>
      <c r="I935" s="165"/>
      <c r="J935" s="135"/>
      <c r="K935" s="165"/>
      <c r="L935" s="16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5.75" customHeight="1">
      <c r="A936" s="135"/>
      <c r="B936" s="135"/>
      <c r="C936" s="135"/>
      <c r="D936" s="135"/>
      <c r="E936" s="135"/>
      <c r="F936" s="165"/>
      <c r="G936" s="135"/>
      <c r="H936" s="165"/>
      <c r="I936" s="165"/>
      <c r="J936" s="135"/>
      <c r="K936" s="165"/>
      <c r="L936" s="16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5.75" customHeight="1">
      <c r="A937" s="135"/>
      <c r="B937" s="135"/>
      <c r="C937" s="135"/>
      <c r="D937" s="135"/>
      <c r="E937" s="135"/>
      <c r="F937" s="165"/>
      <c r="G937" s="135"/>
      <c r="H937" s="165"/>
      <c r="I937" s="165"/>
      <c r="J937" s="135"/>
      <c r="K937" s="165"/>
      <c r="L937" s="16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5.75" customHeight="1">
      <c r="A938" s="135"/>
      <c r="B938" s="135"/>
      <c r="C938" s="135"/>
      <c r="D938" s="135"/>
      <c r="E938" s="135"/>
      <c r="F938" s="165"/>
      <c r="G938" s="135"/>
      <c r="H938" s="165"/>
      <c r="I938" s="165"/>
      <c r="J938" s="135"/>
      <c r="K938" s="165"/>
      <c r="L938" s="16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5.75" customHeight="1">
      <c r="A939" s="135"/>
      <c r="B939" s="135"/>
      <c r="C939" s="135"/>
      <c r="D939" s="135"/>
      <c r="E939" s="135"/>
      <c r="F939" s="165"/>
      <c r="G939" s="135"/>
      <c r="H939" s="165"/>
      <c r="I939" s="165"/>
      <c r="J939" s="135"/>
      <c r="K939" s="165"/>
      <c r="L939" s="16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5.75" customHeight="1">
      <c r="A940" s="135"/>
      <c r="B940" s="135"/>
      <c r="C940" s="135"/>
      <c r="D940" s="135"/>
      <c r="E940" s="135"/>
      <c r="F940" s="165"/>
      <c r="G940" s="135"/>
      <c r="H940" s="165"/>
      <c r="I940" s="165"/>
      <c r="J940" s="135"/>
      <c r="K940" s="165"/>
      <c r="L940" s="16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5.75" customHeight="1">
      <c r="A941" s="135"/>
      <c r="B941" s="135"/>
      <c r="C941" s="135"/>
      <c r="D941" s="135"/>
      <c r="E941" s="135"/>
      <c r="F941" s="165"/>
      <c r="G941" s="135"/>
      <c r="H941" s="165"/>
      <c r="I941" s="165"/>
      <c r="J941" s="135"/>
      <c r="K941" s="165"/>
      <c r="L941" s="16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5.75" customHeight="1">
      <c r="A942" s="135"/>
      <c r="B942" s="135"/>
      <c r="C942" s="135"/>
      <c r="D942" s="135"/>
      <c r="E942" s="135"/>
      <c r="F942" s="165"/>
      <c r="G942" s="135"/>
      <c r="H942" s="165"/>
      <c r="I942" s="165"/>
      <c r="J942" s="135"/>
      <c r="K942" s="165"/>
      <c r="L942" s="16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5.75" customHeight="1">
      <c r="A943" s="135"/>
      <c r="B943" s="135"/>
      <c r="C943" s="135"/>
      <c r="D943" s="135"/>
      <c r="E943" s="135"/>
      <c r="F943" s="165"/>
      <c r="G943" s="135"/>
      <c r="H943" s="165"/>
      <c r="I943" s="165"/>
      <c r="J943" s="135"/>
      <c r="K943" s="165"/>
      <c r="L943" s="16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5.75" customHeight="1">
      <c r="A944" s="135"/>
      <c r="B944" s="135"/>
      <c r="C944" s="135"/>
      <c r="D944" s="135"/>
      <c r="E944" s="135"/>
      <c r="F944" s="165"/>
      <c r="G944" s="135"/>
      <c r="H944" s="165"/>
      <c r="I944" s="165"/>
      <c r="J944" s="135"/>
      <c r="K944" s="165"/>
      <c r="L944" s="16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5.75" customHeight="1">
      <c r="A945" s="135"/>
      <c r="B945" s="135"/>
      <c r="C945" s="135"/>
      <c r="D945" s="135"/>
      <c r="E945" s="135"/>
      <c r="F945" s="165"/>
      <c r="G945" s="135"/>
      <c r="H945" s="165"/>
      <c r="I945" s="165"/>
      <c r="J945" s="135"/>
      <c r="K945" s="165"/>
      <c r="L945" s="16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5.75" customHeight="1">
      <c r="A946" s="135"/>
      <c r="B946" s="135"/>
      <c r="C946" s="135"/>
      <c r="D946" s="135"/>
      <c r="E946" s="135"/>
      <c r="F946" s="165"/>
      <c r="G946" s="135"/>
      <c r="H946" s="165"/>
      <c r="I946" s="165"/>
      <c r="J946" s="135"/>
      <c r="K946" s="165"/>
      <c r="L946" s="16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5.75" customHeight="1">
      <c r="A947" s="135"/>
      <c r="B947" s="135"/>
      <c r="C947" s="135"/>
      <c r="D947" s="135"/>
      <c r="E947" s="135"/>
      <c r="F947" s="165"/>
      <c r="G947" s="135"/>
      <c r="H947" s="165"/>
      <c r="I947" s="165"/>
      <c r="J947" s="135"/>
      <c r="K947" s="165"/>
      <c r="L947" s="16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5.75" customHeight="1">
      <c r="A948" s="135"/>
      <c r="B948" s="135"/>
      <c r="C948" s="135"/>
      <c r="D948" s="135"/>
      <c r="E948" s="135"/>
      <c r="F948" s="165"/>
      <c r="G948" s="135"/>
      <c r="H948" s="165"/>
      <c r="I948" s="165"/>
      <c r="J948" s="135"/>
      <c r="K948" s="165"/>
      <c r="L948" s="16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5.75" customHeight="1">
      <c r="A949" s="135"/>
      <c r="B949" s="135"/>
      <c r="C949" s="135"/>
      <c r="D949" s="135"/>
      <c r="E949" s="135"/>
      <c r="F949" s="165"/>
      <c r="G949" s="135"/>
      <c r="H949" s="165"/>
      <c r="I949" s="165"/>
      <c r="J949" s="135"/>
      <c r="K949" s="165"/>
      <c r="L949" s="16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5.75" customHeight="1">
      <c r="A950" s="135"/>
      <c r="B950" s="135"/>
      <c r="C950" s="135"/>
      <c r="D950" s="135"/>
      <c r="E950" s="135"/>
      <c r="F950" s="165"/>
      <c r="G950" s="135"/>
      <c r="H950" s="165"/>
      <c r="I950" s="165"/>
      <c r="J950" s="135"/>
      <c r="K950" s="165"/>
      <c r="L950" s="16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5.75" customHeight="1">
      <c r="A951" s="135"/>
      <c r="B951" s="135"/>
      <c r="C951" s="135"/>
      <c r="D951" s="135"/>
      <c r="E951" s="135"/>
      <c r="F951" s="165"/>
      <c r="G951" s="135"/>
      <c r="H951" s="165"/>
      <c r="I951" s="165"/>
      <c r="J951" s="135"/>
      <c r="K951" s="165"/>
      <c r="L951" s="16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5.75" customHeight="1">
      <c r="A952" s="135"/>
      <c r="B952" s="135"/>
      <c r="C952" s="135"/>
      <c r="D952" s="135"/>
      <c r="E952" s="135"/>
      <c r="F952" s="165"/>
      <c r="G952" s="135"/>
      <c r="H952" s="165"/>
      <c r="I952" s="165"/>
      <c r="J952" s="135"/>
      <c r="K952" s="165"/>
      <c r="L952" s="16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5.75" customHeight="1">
      <c r="A953" s="135"/>
      <c r="B953" s="135"/>
      <c r="C953" s="135"/>
      <c r="D953" s="135"/>
      <c r="E953" s="135"/>
      <c r="F953" s="165"/>
      <c r="G953" s="135"/>
      <c r="H953" s="165"/>
      <c r="I953" s="165"/>
      <c r="J953" s="135"/>
      <c r="K953" s="165"/>
      <c r="L953" s="16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5.75" customHeight="1">
      <c r="A954" s="135"/>
      <c r="B954" s="135"/>
      <c r="C954" s="135"/>
      <c r="D954" s="135"/>
      <c r="E954" s="135"/>
      <c r="F954" s="165"/>
      <c r="G954" s="135"/>
      <c r="H954" s="165"/>
      <c r="I954" s="165"/>
      <c r="J954" s="135"/>
      <c r="K954" s="165"/>
      <c r="L954" s="16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5.75" customHeight="1">
      <c r="A955" s="135"/>
      <c r="B955" s="135"/>
      <c r="C955" s="135"/>
      <c r="D955" s="135"/>
      <c r="E955" s="135"/>
      <c r="F955" s="165"/>
      <c r="G955" s="135"/>
      <c r="H955" s="165"/>
      <c r="I955" s="165"/>
      <c r="J955" s="135"/>
      <c r="K955" s="165"/>
      <c r="L955" s="16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5.75" customHeight="1">
      <c r="A956" s="135"/>
      <c r="B956" s="135"/>
      <c r="C956" s="135"/>
      <c r="D956" s="135"/>
      <c r="E956" s="135"/>
      <c r="F956" s="165"/>
      <c r="G956" s="135"/>
      <c r="H956" s="165"/>
      <c r="I956" s="165"/>
      <c r="J956" s="135"/>
      <c r="K956" s="165"/>
      <c r="L956" s="16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5.75" customHeight="1">
      <c r="A957" s="135"/>
      <c r="B957" s="135"/>
      <c r="C957" s="135"/>
      <c r="D957" s="135"/>
      <c r="E957" s="135"/>
      <c r="F957" s="165"/>
      <c r="G957" s="135"/>
      <c r="H957" s="165"/>
      <c r="I957" s="165"/>
      <c r="J957" s="135"/>
      <c r="K957" s="165"/>
      <c r="L957" s="16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5.75" customHeight="1">
      <c r="A958" s="135"/>
      <c r="B958" s="135"/>
      <c r="C958" s="135"/>
      <c r="D958" s="135"/>
      <c r="E958" s="135"/>
      <c r="F958" s="165"/>
      <c r="G958" s="135"/>
      <c r="H958" s="165"/>
      <c r="I958" s="165"/>
      <c r="J958" s="135"/>
      <c r="K958" s="165"/>
      <c r="L958" s="16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5.75" customHeight="1">
      <c r="A959" s="135"/>
      <c r="B959" s="135"/>
      <c r="C959" s="135"/>
      <c r="D959" s="135"/>
      <c r="E959" s="135"/>
      <c r="F959" s="165"/>
      <c r="G959" s="135"/>
      <c r="H959" s="165"/>
      <c r="I959" s="165"/>
      <c r="J959" s="135"/>
      <c r="K959" s="165"/>
      <c r="L959" s="16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5.75" customHeight="1">
      <c r="A960" s="135"/>
      <c r="B960" s="135"/>
      <c r="C960" s="135"/>
      <c r="D960" s="135"/>
      <c r="E960" s="135"/>
      <c r="F960" s="165"/>
      <c r="G960" s="135"/>
      <c r="H960" s="165"/>
      <c r="I960" s="165"/>
      <c r="J960" s="135"/>
      <c r="K960" s="165"/>
      <c r="L960" s="16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5.75" customHeight="1">
      <c r="A961" s="135"/>
      <c r="B961" s="135"/>
      <c r="C961" s="135"/>
      <c r="D961" s="135"/>
      <c r="E961" s="135"/>
      <c r="F961" s="165"/>
      <c r="G961" s="135"/>
      <c r="H961" s="165"/>
      <c r="I961" s="165"/>
      <c r="J961" s="135"/>
      <c r="K961" s="165"/>
      <c r="L961" s="16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5.75" customHeight="1">
      <c r="A962" s="135"/>
      <c r="B962" s="135"/>
      <c r="C962" s="135"/>
      <c r="D962" s="135"/>
      <c r="E962" s="135"/>
      <c r="F962" s="165"/>
      <c r="G962" s="135"/>
      <c r="H962" s="165"/>
      <c r="I962" s="165"/>
      <c r="J962" s="135"/>
      <c r="K962" s="165"/>
      <c r="L962" s="16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5.75" customHeight="1">
      <c r="A963" s="135"/>
      <c r="B963" s="135"/>
      <c r="C963" s="135"/>
      <c r="D963" s="135"/>
      <c r="E963" s="135"/>
      <c r="F963" s="165"/>
      <c r="G963" s="135"/>
      <c r="H963" s="165"/>
      <c r="I963" s="165"/>
      <c r="J963" s="135"/>
      <c r="K963" s="165"/>
      <c r="L963" s="16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5.75" customHeight="1">
      <c r="A964" s="135"/>
      <c r="B964" s="135"/>
      <c r="C964" s="135"/>
      <c r="D964" s="135"/>
      <c r="E964" s="135"/>
      <c r="F964" s="165"/>
      <c r="G964" s="135"/>
      <c r="H964" s="165"/>
      <c r="I964" s="165"/>
      <c r="J964" s="135"/>
      <c r="K964" s="165"/>
      <c r="L964" s="16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5.75" customHeight="1">
      <c r="A965" s="135"/>
      <c r="B965" s="135"/>
      <c r="C965" s="135"/>
      <c r="D965" s="135"/>
      <c r="E965" s="135"/>
      <c r="F965" s="165"/>
      <c r="G965" s="135"/>
      <c r="H965" s="165"/>
      <c r="I965" s="165"/>
      <c r="J965" s="135"/>
      <c r="K965" s="165"/>
      <c r="L965" s="16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5.75" customHeight="1">
      <c r="A966" s="135"/>
      <c r="B966" s="135"/>
      <c r="C966" s="135"/>
      <c r="D966" s="135"/>
      <c r="E966" s="135"/>
      <c r="F966" s="165"/>
      <c r="G966" s="135"/>
      <c r="H966" s="165"/>
      <c r="I966" s="165"/>
      <c r="J966" s="135"/>
      <c r="K966" s="165"/>
      <c r="L966" s="16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5.75" customHeight="1">
      <c r="A967" s="135"/>
      <c r="B967" s="135"/>
      <c r="C967" s="135"/>
      <c r="D967" s="135"/>
      <c r="E967" s="135"/>
      <c r="F967" s="165"/>
      <c r="G967" s="135"/>
      <c r="H967" s="165"/>
      <c r="I967" s="165"/>
      <c r="J967" s="135"/>
      <c r="K967" s="165"/>
      <c r="L967" s="16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5.75" customHeight="1">
      <c r="A968" s="135"/>
      <c r="B968" s="135"/>
      <c r="C968" s="135"/>
      <c r="D968" s="135"/>
      <c r="E968" s="135"/>
      <c r="F968" s="165"/>
      <c r="G968" s="135"/>
      <c r="H968" s="165"/>
      <c r="I968" s="165"/>
      <c r="J968" s="135"/>
      <c r="K968" s="165"/>
      <c r="L968" s="16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5.75" customHeight="1">
      <c r="A969" s="135"/>
      <c r="B969" s="135"/>
      <c r="C969" s="135"/>
      <c r="D969" s="135"/>
      <c r="E969" s="135"/>
      <c r="F969" s="165"/>
      <c r="G969" s="135"/>
      <c r="H969" s="165"/>
      <c r="I969" s="165"/>
      <c r="J969" s="135"/>
      <c r="K969" s="165"/>
      <c r="L969" s="16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5.75" customHeight="1">
      <c r="A970" s="135"/>
      <c r="B970" s="135"/>
      <c r="C970" s="135"/>
      <c r="D970" s="135"/>
      <c r="E970" s="135"/>
      <c r="F970" s="165"/>
      <c r="G970" s="135"/>
      <c r="H970" s="165"/>
      <c r="I970" s="165"/>
      <c r="J970" s="135"/>
      <c r="K970" s="165"/>
      <c r="L970" s="16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5.75" customHeight="1">
      <c r="A971" s="135"/>
      <c r="B971" s="135"/>
      <c r="C971" s="135"/>
      <c r="D971" s="135"/>
      <c r="E971" s="135"/>
      <c r="F971" s="165"/>
      <c r="G971" s="135"/>
      <c r="H971" s="165"/>
      <c r="I971" s="165"/>
      <c r="J971" s="135"/>
      <c r="K971" s="165"/>
      <c r="L971" s="16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5.75" customHeight="1">
      <c r="A972" s="135"/>
      <c r="B972" s="135"/>
      <c r="C972" s="135"/>
      <c r="D972" s="135"/>
      <c r="E972" s="135"/>
      <c r="F972" s="165"/>
      <c r="G972" s="135"/>
      <c r="H972" s="165"/>
      <c r="I972" s="165"/>
      <c r="J972" s="135"/>
      <c r="K972" s="165"/>
      <c r="L972" s="16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5.75" customHeight="1">
      <c r="A973" s="135"/>
      <c r="B973" s="135"/>
      <c r="C973" s="135"/>
      <c r="D973" s="135"/>
      <c r="E973" s="135"/>
      <c r="F973" s="165"/>
      <c r="G973" s="135"/>
      <c r="H973" s="165"/>
      <c r="I973" s="165"/>
      <c r="J973" s="135"/>
      <c r="K973" s="165"/>
      <c r="L973" s="16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5.75" customHeight="1">
      <c r="A974" s="135"/>
      <c r="B974" s="135"/>
      <c r="C974" s="135"/>
      <c r="D974" s="135"/>
      <c r="E974" s="135"/>
      <c r="F974" s="165"/>
      <c r="G974" s="135"/>
      <c r="H974" s="165"/>
      <c r="I974" s="165"/>
      <c r="J974" s="135"/>
      <c r="K974" s="165"/>
      <c r="L974" s="16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5.75" customHeight="1">
      <c r="A975" s="135"/>
      <c r="B975" s="135"/>
      <c r="C975" s="135"/>
      <c r="D975" s="135"/>
      <c r="E975" s="135"/>
      <c r="F975" s="165"/>
      <c r="G975" s="135"/>
      <c r="H975" s="165"/>
      <c r="I975" s="165"/>
      <c r="J975" s="135"/>
      <c r="K975" s="165"/>
      <c r="L975" s="16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5.75" customHeight="1">
      <c r="A976" s="135"/>
      <c r="B976" s="135"/>
      <c r="C976" s="135"/>
      <c r="D976" s="135"/>
      <c r="E976" s="135"/>
      <c r="F976" s="165"/>
      <c r="G976" s="135"/>
      <c r="H976" s="165"/>
      <c r="I976" s="165"/>
      <c r="J976" s="135"/>
      <c r="K976" s="165"/>
      <c r="L976" s="16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5.75" customHeight="1">
      <c r="A977" s="135"/>
      <c r="B977" s="135"/>
      <c r="C977" s="135"/>
      <c r="D977" s="135"/>
      <c r="E977" s="135"/>
      <c r="F977" s="165"/>
      <c r="G977" s="135"/>
      <c r="H977" s="165"/>
      <c r="I977" s="165"/>
      <c r="J977" s="135"/>
      <c r="K977" s="165"/>
      <c r="L977" s="16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5.75" customHeight="1">
      <c r="A978" s="135"/>
      <c r="B978" s="135"/>
      <c r="C978" s="135"/>
      <c r="D978" s="135"/>
      <c r="E978" s="135"/>
      <c r="F978" s="165"/>
      <c r="G978" s="135"/>
      <c r="H978" s="165"/>
      <c r="I978" s="165"/>
      <c r="J978" s="135"/>
      <c r="K978" s="165"/>
      <c r="L978" s="16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5.75" customHeight="1">
      <c r="A979" s="135"/>
      <c r="B979" s="135"/>
      <c r="C979" s="135"/>
      <c r="D979" s="135"/>
      <c r="E979" s="135"/>
      <c r="F979" s="165"/>
      <c r="G979" s="135"/>
      <c r="H979" s="165"/>
      <c r="I979" s="165"/>
      <c r="J979" s="135"/>
      <c r="K979" s="165"/>
      <c r="L979" s="16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5.75" customHeight="1">
      <c r="A980" s="135"/>
      <c r="B980" s="135"/>
      <c r="C980" s="135"/>
      <c r="D980" s="135"/>
      <c r="E980" s="135"/>
      <c r="F980" s="165"/>
      <c r="G980" s="135"/>
      <c r="H980" s="165"/>
      <c r="I980" s="165"/>
      <c r="J980" s="135"/>
      <c r="K980" s="165"/>
      <c r="L980" s="16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5.75" customHeight="1">
      <c r="A981" s="135"/>
      <c r="B981" s="135"/>
      <c r="C981" s="135"/>
      <c r="D981" s="135"/>
      <c r="E981" s="135"/>
      <c r="F981" s="165"/>
      <c r="G981" s="135"/>
      <c r="H981" s="165"/>
      <c r="I981" s="165"/>
      <c r="J981" s="135"/>
      <c r="K981" s="165"/>
      <c r="L981" s="16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5.75" customHeight="1">
      <c r="A982" s="135"/>
      <c r="B982" s="135"/>
      <c r="C982" s="135"/>
      <c r="D982" s="135"/>
      <c r="E982" s="135"/>
      <c r="F982" s="165"/>
      <c r="G982" s="135"/>
      <c r="H982" s="165"/>
      <c r="I982" s="165"/>
      <c r="J982" s="135"/>
      <c r="K982" s="165"/>
      <c r="L982" s="16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5.75" customHeight="1">
      <c r="A983" s="135"/>
      <c r="B983" s="135"/>
      <c r="C983" s="135"/>
      <c r="D983" s="135"/>
      <c r="E983" s="135"/>
      <c r="F983" s="165"/>
      <c r="G983" s="135"/>
      <c r="H983" s="165"/>
      <c r="I983" s="165"/>
      <c r="J983" s="135"/>
      <c r="K983" s="165"/>
      <c r="L983" s="16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5.75" customHeight="1">
      <c r="A984" s="135"/>
      <c r="B984" s="135"/>
      <c r="C984" s="135"/>
      <c r="D984" s="135"/>
      <c r="E984" s="135"/>
      <c r="F984" s="165"/>
      <c r="G984" s="135"/>
      <c r="H984" s="165"/>
      <c r="I984" s="165"/>
      <c r="J984" s="135"/>
      <c r="K984" s="165"/>
      <c r="L984" s="16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5.75" customHeight="1">
      <c r="A985" s="135"/>
      <c r="B985" s="135"/>
      <c r="C985" s="135"/>
      <c r="D985" s="135"/>
      <c r="E985" s="135"/>
      <c r="F985" s="165"/>
      <c r="G985" s="135"/>
      <c r="H985" s="165"/>
      <c r="I985" s="165"/>
      <c r="J985" s="135"/>
      <c r="K985" s="165"/>
      <c r="L985" s="16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5.75" customHeight="1">
      <c r="A986" s="135"/>
      <c r="B986" s="135"/>
      <c r="C986" s="135"/>
      <c r="D986" s="135"/>
      <c r="E986" s="135"/>
      <c r="F986" s="165"/>
      <c r="G986" s="135"/>
      <c r="H986" s="165"/>
      <c r="I986" s="165"/>
      <c r="J986" s="135"/>
      <c r="K986" s="165"/>
      <c r="L986" s="16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5.75" customHeight="1">
      <c r="A987" s="135"/>
      <c r="B987" s="135"/>
      <c r="C987" s="135"/>
      <c r="D987" s="135"/>
      <c r="E987" s="135"/>
      <c r="F987" s="165"/>
      <c r="G987" s="135"/>
      <c r="H987" s="165"/>
      <c r="I987" s="165"/>
      <c r="J987" s="135"/>
      <c r="K987" s="165"/>
      <c r="L987" s="16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5.75" customHeight="1">
      <c r="A988" s="135"/>
      <c r="B988" s="135"/>
      <c r="C988" s="135"/>
      <c r="D988" s="135"/>
      <c r="E988" s="135"/>
      <c r="F988" s="165"/>
      <c r="G988" s="135"/>
      <c r="H988" s="165"/>
      <c r="I988" s="165"/>
      <c r="J988" s="135"/>
      <c r="K988" s="165"/>
      <c r="L988" s="16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5.75" customHeight="1">
      <c r="A989" s="135"/>
      <c r="B989" s="135"/>
      <c r="C989" s="135"/>
      <c r="D989" s="135"/>
      <c r="E989" s="135"/>
      <c r="F989" s="165"/>
      <c r="G989" s="135"/>
      <c r="H989" s="165"/>
      <c r="I989" s="165"/>
      <c r="J989" s="135"/>
      <c r="K989" s="165"/>
      <c r="L989" s="16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5.75" customHeight="1">
      <c r="A990" s="135"/>
      <c r="B990" s="135"/>
      <c r="C990" s="135"/>
      <c r="D990" s="135"/>
      <c r="E990" s="135"/>
      <c r="F990" s="165"/>
      <c r="G990" s="135"/>
      <c r="H990" s="165"/>
      <c r="I990" s="165"/>
      <c r="J990" s="135"/>
      <c r="K990" s="165"/>
      <c r="L990" s="16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5.75" customHeight="1">
      <c r="A991" s="135"/>
      <c r="B991" s="135"/>
      <c r="C991" s="135"/>
      <c r="D991" s="135"/>
      <c r="E991" s="135"/>
      <c r="F991" s="165"/>
      <c r="G991" s="135"/>
      <c r="H991" s="165"/>
      <c r="I991" s="165"/>
      <c r="J991" s="135"/>
      <c r="K991" s="165"/>
      <c r="L991" s="16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5.75" customHeight="1">
      <c r="A992" s="135"/>
      <c r="B992" s="135"/>
      <c r="C992" s="135"/>
      <c r="D992" s="135"/>
      <c r="E992" s="135"/>
      <c r="F992" s="165"/>
      <c r="G992" s="135"/>
      <c r="H992" s="165"/>
      <c r="I992" s="165"/>
      <c r="J992" s="135"/>
      <c r="K992" s="165"/>
      <c r="L992" s="16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5.75" customHeight="1">
      <c r="A993" s="135"/>
      <c r="B993" s="135"/>
      <c r="C993" s="135"/>
      <c r="D993" s="135"/>
      <c r="E993" s="135"/>
      <c r="F993" s="165"/>
      <c r="G993" s="135"/>
      <c r="H993" s="165"/>
      <c r="I993" s="165"/>
      <c r="J993" s="135"/>
      <c r="K993" s="165"/>
      <c r="L993" s="16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5.75" customHeight="1">
      <c r="A994" s="135"/>
      <c r="B994" s="135"/>
      <c r="C994" s="135"/>
      <c r="D994" s="135"/>
      <c r="E994" s="135"/>
      <c r="F994" s="165"/>
      <c r="G994" s="135"/>
      <c r="H994" s="165"/>
      <c r="I994" s="165"/>
      <c r="J994" s="135"/>
      <c r="K994" s="165"/>
      <c r="L994" s="16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5.75" customHeight="1">
      <c r="A995" s="135"/>
      <c r="B995" s="135"/>
      <c r="C995" s="135"/>
      <c r="D995" s="135"/>
      <c r="E995" s="135"/>
      <c r="F995" s="165"/>
      <c r="G995" s="135"/>
      <c r="H995" s="165"/>
      <c r="I995" s="165"/>
      <c r="J995" s="135"/>
      <c r="K995" s="165"/>
      <c r="L995" s="16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5.75" customHeight="1">
      <c r="A996" s="135"/>
      <c r="B996" s="135"/>
      <c r="C996" s="135"/>
      <c r="D996" s="135"/>
      <c r="E996" s="135"/>
      <c r="F996" s="165"/>
      <c r="G996" s="135"/>
      <c r="H996" s="165"/>
      <c r="I996" s="165"/>
      <c r="J996" s="135"/>
      <c r="K996" s="165"/>
      <c r="L996" s="16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5.75" customHeight="1">
      <c r="A997" s="135"/>
      <c r="B997" s="135"/>
      <c r="C997" s="135"/>
      <c r="D997" s="135"/>
      <c r="E997" s="135"/>
      <c r="F997" s="165"/>
      <c r="G997" s="135"/>
      <c r="H997" s="165"/>
      <c r="I997" s="165"/>
      <c r="J997" s="135"/>
      <c r="K997" s="165"/>
      <c r="L997" s="16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5.75" customHeight="1">
      <c r="A998" s="135"/>
      <c r="B998" s="135"/>
      <c r="C998" s="135"/>
      <c r="D998" s="135"/>
      <c r="E998" s="135"/>
      <c r="F998" s="165"/>
      <c r="G998" s="135"/>
      <c r="H998" s="165"/>
      <c r="I998" s="165"/>
      <c r="J998" s="135"/>
      <c r="K998" s="165"/>
      <c r="L998" s="16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5.75" customHeight="1">
      <c r="A999" s="135"/>
      <c r="B999" s="135"/>
      <c r="C999" s="135"/>
      <c r="D999" s="135"/>
      <c r="E999" s="135"/>
      <c r="F999" s="165"/>
      <c r="G999" s="135"/>
      <c r="H999" s="165"/>
      <c r="I999" s="165"/>
      <c r="J999" s="135"/>
      <c r="K999" s="165"/>
      <c r="L999" s="16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5.75" customHeight="1">
      <c r="A1000" s="135"/>
      <c r="B1000" s="135"/>
      <c r="C1000" s="135"/>
      <c r="D1000" s="135"/>
      <c r="E1000" s="135"/>
      <c r="F1000" s="165"/>
      <c r="G1000" s="135"/>
      <c r="H1000" s="165"/>
      <c r="I1000" s="165"/>
      <c r="J1000" s="135"/>
      <c r="K1000" s="165"/>
      <c r="L1000" s="16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mergeCells count="9">
    <mergeCell ref="B46:F47"/>
    <mergeCell ref="B48:F49"/>
    <mergeCell ref="B10:F10"/>
    <mergeCell ref="H10:S10"/>
    <mergeCell ref="B12:C12"/>
    <mergeCell ref="B24:F24"/>
    <mergeCell ref="C27:L27"/>
    <mergeCell ref="C41:C42"/>
    <mergeCell ref="B45:F45"/>
  </mergeCells>
  <conditionalFormatting sqref="H40:I41">
    <cfRule type="expression" dxfId="0" priority="1">
      <formula>H40&lt;-0.03</formula>
    </cfRule>
  </conditionalFormatting>
  <conditionalFormatting sqref="H40:I41">
    <cfRule type="expression" dxfId="3" priority="2">
      <formula>H40&gt;0.03</formula>
    </cfRule>
  </conditionalFormatting>
  <conditionalFormatting sqref="F23 F25 F40:F41 H23:I25 K23:L25 K40:L41">
    <cfRule type="expression" dxfId="0" priority="3">
      <formula>F23&lt;=-0.03</formula>
    </cfRule>
  </conditionalFormatting>
  <conditionalFormatting sqref="F23 F25 F40:F41 H23:I25 K23:L25 K40:L41">
    <cfRule type="expression" dxfId="3" priority="4">
      <formula>F23&gt;=0.03</formula>
    </cfRule>
  </conditionalFormatting>
  <conditionalFormatting sqref="F13:F22 F30:F39">
    <cfRule type="expression" dxfId="2" priority="5" stopIfTrue="1">
      <formula>OR(F13=0,F13="")</formula>
    </cfRule>
  </conditionalFormatting>
  <conditionalFormatting sqref="F13:F22 F30:F39">
    <cfRule type="expression" dxfId="0" priority="6">
      <formula>F13&lt;=-0.03</formula>
    </cfRule>
  </conditionalFormatting>
  <conditionalFormatting sqref="F13:F22 F30:F39">
    <cfRule type="expression" dxfId="3" priority="7">
      <formula>F13&gt;=0.03</formula>
    </cfRule>
  </conditionalFormatting>
  <hyperlinks>
    <hyperlink r:id="rId1" ref="L44"/>
  </hyperlinks>
  <printOptions horizontalCentered="1" verticalCentered="1"/>
  <pageMargins bottom="0.7480314960629921" footer="0.0" header="0.0" left="0.7086614173228347" right="0.7086614173228347" top="0.7480314960629921"/>
  <pageSetup paperSize="9" orientation="landscape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EF2CB"/>
    <pageSetUpPr fitToPage="1"/>
  </sheetPr>
  <sheetViews>
    <sheetView showGridLines="0" workbookViewId="0"/>
  </sheetViews>
  <sheetFormatPr customHeight="1" defaultColWidth="12.63" defaultRowHeight="15.0"/>
  <cols>
    <col customWidth="1" min="1" max="2" width="3.13"/>
    <col customWidth="1" min="3" max="3" width="43.63"/>
    <col customWidth="1" min="4" max="5" width="16.13"/>
    <col customWidth="1" min="6" max="6" width="13.88"/>
    <col customWidth="1" min="7" max="7" width="0.63"/>
    <col customWidth="1" min="8" max="9" width="8.0"/>
    <col customWidth="1" min="10" max="10" width="13.5"/>
    <col customWidth="1" min="11" max="26" width="8.0"/>
  </cols>
  <sheetData>
    <row r="1">
      <c r="A1" s="127"/>
      <c r="B1" s="127"/>
      <c r="C1" s="127"/>
      <c r="D1" s="127"/>
      <c r="E1" s="127"/>
      <c r="F1" s="128"/>
      <c r="G1" s="127"/>
      <c r="H1" s="128"/>
      <c r="I1" s="128"/>
      <c r="J1" s="127"/>
      <c r="K1" s="128"/>
      <c r="L1" s="128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>
      <c r="A2" s="127"/>
      <c r="B2" s="127"/>
      <c r="C2" s="127"/>
      <c r="D2" s="127"/>
      <c r="E2" s="127"/>
      <c r="F2" s="128"/>
      <c r="G2" s="127"/>
      <c r="H2" s="128"/>
      <c r="I2" s="128"/>
      <c r="J2" s="127"/>
      <c r="K2" s="128"/>
      <c r="L2" s="128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>
      <c r="A3" s="127"/>
      <c r="B3" s="127"/>
      <c r="C3" s="127"/>
      <c r="D3" s="127"/>
      <c r="E3" s="127"/>
      <c r="F3" s="128"/>
      <c r="G3" s="127"/>
      <c r="H3" s="128"/>
      <c r="I3" s="128"/>
      <c r="J3" s="127"/>
      <c r="K3" s="128"/>
      <c r="L3" s="128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</row>
    <row r="4">
      <c r="A4" s="127"/>
      <c r="B4" s="127"/>
      <c r="C4" s="127"/>
      <c r="D4" s="127"/>
      <c r="E4" s="127"/>
      <c r="F4" s="128"/>
      <c r="G4" s="127"/>
      <c r="H4" s="128"/>
      <c r="I4" s="128"/>
      <c r="J4" s="127"/>
      <c r="K4" s="128"/>
      <c r="L4" s="128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</row>
    <row r="5">
      <c r="A5" s="127"/>
      <c r="B5" s="127"/>
      <c r="C5" s="127"/>
      <c r="D5" s="127"/>
      <c r="E5" s="127"/>
      <c r="F5" s="128"/>
      <c r="G5" s="127"/>
      <c r="H5" s="128"/>
      <c r="I5" s="128"/>
      <c r="J5" s="127"/>
      <c r="K5" s="128"/>
      <c r="L5" s="128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</row>
    <row r="6" ht="21.0" customHeight="1">
      <c r="A6" s="129"/>
      <c r="B6" s="129"/>
      <c r="C6" s="130" t="s">
        <v>35</v>
      </c>
      <c r="D6" s="131"/>
      <c r="E6" s="131"/>
      <c r="F6" s="132"/>
      <c r="G6" s="131"/>
      <c r="H6" s="132"/>
      <c r="I6" s="132"/>
      <c r="J6" s="131"/>
      <c r="K6" s="132"/>
      <c r="L6" s="132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ht="21.0" customHeight="1">
      <c r="A7" s="129"/>
      <c r="B7" s="129"/>
      <c r="C7" s="133" t="str">
        <f t="array" ref="C7">INDEX(GROUPS,CONTROLS!$I$1)</f>
        <v>Greater Lincolnshire &amp; Lincolnshire</v>
      </c>
      <c r="D7" s="134"/>
      <c r="E7" s="134"/>
      <c r="F7" s="132"/>
      <c r="G7" s="134"/>
      <c r="H7" s="132"/>
      <c r="I7" s="132"/>
      <c r="J7" s="134"/>
      <c r="K7" s="132"/>
      <c r="L7" s="132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ht="21.0" customHeight="1">
      <c r="A8" s="129"/>
      <c r="B8" s="129"/>
      <c r="C8" s="133" t="str">
        <f>"Comparing "&amp;MIN($D$12:$F$12)&amp;" and "&amp;MAX($D$12:$F$12)</f>
        <v>#NAME?</v>
      </c>
      <c r="D8" s="134"/>
      <c r="E8" s="134"/>
      <c r="F8" s="132"/>
      <c r="G8" s="134"/>
      <c r="H8" s="132"/>
      <c r="I8" s="132"/>
      <c r="J8" s="134"/>
      <c r="K8" s="132"/>
      <c r="L8" s="132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ht="21.0" customHeight="1">
      <c r="A9" s="135"/>
      <c r="B9" s="135"/>
      <c r="C9" s="136"/>
      <c r="D9" s="137"/>
      <c r="E9" s="137"/>
      <c r="F9" s="138"/>
      <c r="G9" s="137"/>
      <c r="H9" s="138"/>
      <c r="I9" s="138"/>
      <c r="J9" s="137"/>
      <c r="K9" s="138"/>
      <c r="L9" s="138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</row>
    <row r="10" ht="21.0" customHeight="1">
      <c r="A10" s="135"/>
      <c r="B10" s="205" t="str">
        <f>'COMPARATIVE HEADLINES'!$E$18&amp;" - "&amp;'COMPARATIVE HEADLINES'!$F$18</f>
        <v>Total Employment - FTEs</v>
      </c>
      <c r="C10" s="140"/>
      <c r="D10" s="140"/>
      <c r="E10" s="140"/>
      <c r="F10" s="141"/>
      <c r="G10" s="135"/>
      <c r="H10" s="205" t="str">
        <f>$C$7&amp;" - "&amp;$B$10</f>
        <v>Greater Lincolnshire &amp; Lincolnshire - Total Employment - FTEs</v>
      </c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1"/>
      <c r="T10" s="135"/>
      <c r="U10" s="135"/>
      <c r="V10" s="135"/>
      <c r="W10" s="135"/>
      <c r="X10" s="135"/>
      <c r="Y10" s="135"/>
      <c r="Z10" s="135"/>
    </row>
    <row r="11">
      <c r="A11" s="135"/>
      <c r="B11" s="135"/>
      <c r="C11" s="135"/>
      <c r="D11" s="135"/>
      <c r="E11" s="135"/>
      <c r="F11" s="16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ht="31.5" customHeight="1">
      <c r="A12" s="144"/>
      <c r="B12" s="145" t="s">
        <v>36</v>
      </c>
      <c r="C12" s="146"/>
      <c r="D12" s="147">
        <f>CONTROLS!$K$15</f>
        <v>2018</v>
      </c>
      <c r="E12" s="148" t="str">
        <f>CONTROLS!$K$16</f>
        <v>#NAME?</v>
      </c>
      <c r="F12" s="149" t="s">
        <v>37</v>
      </c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>
      <c r="A13" s="144"/>
      <c r="B13" s="150"/>
      <c r="C13" s="150" t="str">
        <f t="array" ref="C13:C22">AREAS</f>
        <v>Greater Lincolnshire</v>
      </c>
      <c r="D13" s="206">
        <f>SUMIFS('MONTHLY DATA'!$P:$P,'MONTHLY DATA'!$A:$A,COMPARISONYEAR,'MONTHLY DATA'!$B:$B,$C13,'MONTHLY DATA'!$C:$C,"EMP - Total Employment")</f>
        <v>30187.81224</v>
      </c>
      <c r="E13" s="206">
        <f>SUMIFS('MONTHLY DATA'!$P:$P,'MONTHLY DATA'!$A:$A,FOCUSYEAR,'MONTHLY DATA'!$B:$B,$C13,'MONTHLY DATA'!$C:$C,"EMP - Total Employment")</f>
        <v>0</v>
      </c>
      <c r="F13" s="152">
        <f t="shared" ref="F13:F22" si="1">IFERROR(E13/$D13-1,"")</f>
        <v>-1</v>
      </c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4">
      <c r="A14" s="144"/>
      <c r="B14" s="153"/>
      <c r="C14" s="154" t="s">
        <v>38</v>
      </c>
      <c r="D14" s="207">
        <f>SUMIFS('MONTHLY DATA'!$P:$P,'MONTHLY DATA'!$A:$A,COMPARISONYEAR,'MONTHLY DATA'!$B:$B,$C14,'MONTHLY DATA'!$C:$C,"EMP - Total Employment")</f>
        <v>20630.88245</v>
      </c>
      <c r="E14" s="207">
        <f>SUMIFS('MONTHLY DATA'!$P:$P,'MONTHLY DATA'!$A:$A,FOCUSYEAR,'MONTHLY DATA'!$B:$B,$C14,'MONTHLY DATA'!$C:$C,"EMP - Total Employment")</f>
        <v>0</v>
      </c>
      <c r="F14" s="156">
        <f t="shared" si="1"/>
        <v>-1</v>
      </c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>
      <c r="A15" s="144"/>
      <c r="B15" s="153">
        <v>1.0</v>
      </c>
      <c r="C15" s="157" t="s">
        <v>39</v>
      </c>
      <c r="D15" s="208">
        <f>SUMIFS('MONTHLY DATA'!$P:$P,'MONTHLY DATA'!$A:$A,COMPARISONYEAR,'MONTHLY DATA'!$B:$B,$C15,'MONTHLY DATA'!$C:$C,"EMP - Total Employment")</f>
        <v>1106.890677</v>
      </c>
      <c r="E15" s="209">
        <f>SUMIFS('MONTHLY DATA'!$P:$P,'MONTHLY DATA'!$A:$A,FOCUSYEAR,'MONTHLY DATA'!$B:$B,$C15,'MONTHLY DATA'!$C:$C,"EMP - Total Employment")</f>
        <v>0</v>
      </c>
      <c r="F15" s="156">
        <f t="shared" si="1"/>
        <v>-1</v>
      </c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</row>
    <row r="16">
      <c r="A16" s="144"/>
      <c r="B16" s="153">
        <v>2.0</v>
      </c>
      <c r="C16" s="157" t="s">
        <v>40</v>
      </c>
      <c r="D16" s="208">
        <f>SUMIFS('MONTHLY DATA'!$P:$P,'MONTHLY DATA'!$A:$A,COMPARISONYEAR,'MONTHLY DATA'!$B:$B,$C16,'MONTHLY DATA'!$C:$C,"EMP - Total Employment")</f>
        <v>8999.380427</v>
      </c>
      <c r="E16" s="209">
        <f>SUMIFS('MONTHLY DATA'!$P:$P,'MONTHLY DATA'!$A:$A,FOCUSYEAR,'MONTHLY DATA'!$B:$B,$C16,'MONTHLY DATA'!$C:$C,"EMP - Total Employment")</f>
        <v>0</v>
      </c>
      <c r="F16" s="156">
        <f t="shared" si="1"/>
        <v>-1</v>
      </c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>
      <c r="A17" s="144"/>
      <c r="B17" s="153">
        <v>3.0</v>
      </c>
      <c r="C17" s="157" t="s">
        <v>41</v>
      </c>
      <c r="D17" s="208">
        <f>SUMIFS('MONTHLY DATA'!$P:$P,'MONTHLY DATA'!$A:$A,COMPARISONYEAR,'MONTHLY DATA'!$B:$B,$C17,'MONTHLY DATA'!$C:$C,"EMP - Total Employment")</f>
        <v>2572.383604</v>
      </c>
      <c r="E17" s="209">
        <f>SUMIFS('MONTHLY DATA'!$P:$P,'MONTHLY DATA'!$A:$A,FOCUSYEAR,'MONTHLY DATA'!$B:$B,$C17,'MONTHLY DATA'!$C:$C,"EMP - Total Employment")</f>
        <v>0</v>
      </c>
      <c r="F17" s="156">
        <f t="shared" si="1"/>
        <v>-1</v>
      </c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>
      <c r="A18" s="144"/>
      <c r="B18" s="153">
        <v>4.0</v>
      </c>
      <c r="C18" s="157" t="s">
        <v>42</v>
      </c>
      <c r="D18" s="208">
        <f>SUMIFS('MONTHLY DATA'!$P:$P,'MONTHLY DATA'!$A:$A,COMPARISONYEAR,'MONTHLY DATA'!$B:$B,$C18,'MONTHLY DATA'!$C:$C,"EMP - Total Employment")</f>
        <v>7167.715242</v>
      </c>
      <c r="E18" s="209">
        <f>SUMIFS('MONTHLY DATA'!$P:$P,'MONTHLY DATA'!$A:$A,FOCUSYEAR,'MONTHLY DATA'!$B:$B,$C18,'MONTHLY DATA'!$C:$C,"EMP - Total Employment")</f>
        <v>0</v>
      </c>
      <c r="F18" s="156">
        <f t="shared" si="1"/>
        <v>-1</v>
      </c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>
      <c r="A19" s="144"/>
      <c r="B19" s="153">
        <v>5.0</v>
      </c>
      <c r="C19" s="157" t="s">
        <v>43</v>
      </c>
      <c r="D19" s="208">
        <f>SUMIFS('MONTHLY DATA'!$P:$P,'MONTHLY DATA'!$A:$A,COMPARISONYEAR,'MONTHLY DATA'!$B:$B,$C19,'MONTHLY DATA'!$C:$C,"EMP - Total Employment")</f>
        <v>2078.538618</v>
      </c>
      <c r="E19" s="209">
        <f>SUMIFS('MONTHLY DATA'!$P:$P,'MONTHLY DATA'!$A:$A,FOCUSYEAR,'MONTHLY DATA'!$B:$B,$C19,'MONTHLY DATA'!$C:$C,"EMP - Total Employment")</f>
        <v>0</v>
      </c>
      <c r="F19" s="156">
        <f t="shared" si="1"/>
        <v>-1</v>
      </c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>
      <c r="A20" s="144"/>
      <c r="B20" s="153">
        <v>6.0</v>
      </c>
      <c r="C20" s="157" t="s">
        <v>44</v>
      </c>
      <c r="D20" s="208">
        <f>SUMIFS('MONTHLY DATA'!$P:$P,'MONTHLY DATA'!$A:$A,COMPARISONYEAR,'MONTHLY DATA'!$B:$B,$C20,'MONTHLY DATA'!$C:$C,"EMP - Total Employment")</f>
        <v>2389.214546</v>
      </c>
      <c r="E20" s="209">
        <f>SUMIFS('MONTHLY DATA'!$P:$P,'MONTHLY DATA'!$A:$A,FOCUSYEAR,'MONTHLY DATA'!$B:$B,$C20,'MONTHLY DATA'!$C:$C,"EMP - Total Employment")</f>
        <v>0</v>
      </c>
      <c r="F20" s="156">
        <f t="shared" si="1"/>
        <v>-1</v>
      </c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ht="15.75" customHeight="1">
      <c r="A21" s="144"/>
      <c r="B21" s="153">
        <v>7.0</v>
      </c>
      <c r="C21" s="157" t="s">
        <v>45</v>
      </c>
      <c r="D21" s="208">
        <f>SUMIFS('MONTHLY DATA'!$P:$P,'MONTHLY DATA'!$A:$A,COMPARISONYEAR,'MONTHLY DATA'!$B:$B,$C21,'MONTHLY DATA'!$C:$C,"EMP - Total Employment")</f>
        <v>2730.315731</v>
      </c>
      <c r="E21" s="209">
        <f>SUMIFS('MONTHLY DATA'!$P:$P,'MONTHLY DATA'!$A:$A,FOCUSYEAR,'MONTHLY DATA'!$B:$B,$C21,'MONTHLY DATA'!$C:$C,"EMP - Total Employment")</f>
        <v>0</v>
      </c>
      <c r="F21" s="156">
        <f t="shared" si="1"/>
        <v>-1</v>
      </c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 ht="15.75" customHeight="1">
      <c r="A22" s="144"/>
      <c r="B22" s="153">
        <v>8.0</v>
      </c>
      <c r="C22" s="157" t="s">
        <v>46</v>
      </c>
      <c r="D22" s="208">
        <f>SUMIFS('MONTHLY DATA'!$P:$P,'MONTHLY DATA'!$A:$A,COMPARISONYEAR,'MONTHLY DATA'!$B:$B,$C22,'MONTHLY DATA'!$C:$C,"EMP - Total Employment")</f>
        <v>1784.223649</v>
      </c>
      <c r="E22" s="209">
        <f>SUMIFS('MONTHLY DATA'!$P:$P,'MONTHLY DATA'!$A:$A,FOCUSYEAR,'MONTHLY DATA'!$B:$B,$C22,'MONTHLY DATA'!$C:$C,"EMP - Total Employment")</f>
        <v>0</v>
      </c>
      <c r="F22" s="156">
        <f t="shared" si="1"/>
        <v>-1</v>
      </c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 ht="15.75" customHeight="1">
      <c r="A23" s="144"/>
      <c r="B23" s="144"/>
      <c r="C23" s="144"/>
      <c r="D23" s="201"/>
      <c r="E23" s="201"/>
      <c r="F23" s="161"/>
      <c r="G23" s="201"/>
      <c r="H23" s="161"/>
      <c r="I23" s="161"/>
      <c r="J23" s="201"/>
      <c r="K23" s="161"/>
      <c r="L23" s="161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ht="21.0" customHeight="1">
      <c r="A24" s="144"/>
      <c r="B24" s="205" t="str">
        <f>B10&amp;" - % of "&amp;$C$13&amp;" Total"</f>
        <v>Total Employment - FTEs - % of Greater Lincolnshire Total</v>
      </c>
      <c r="C24" s="140"/>
      <c r="D24" s="140"/>
      <c r="E24" s="140"/>
      <c r="F24" s="141"/>
      <c r="G24" s="201"/>
      <c r="H24" s="161"/>
      <c r="I24" s="161"/>
      <c r="J24" s="201"/>
      <c r="K24" s="161"/>
      <c r="L24" s="161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</row>
    <row r="25" ht="15.75" customHeight="1">
      <c r="A25" s="144"/>
      <c r="B25" s="144"/>
      <c r="C25" s="144"/>
      <c r="D25" s="201"/>
      <c r="E25" s="201"/>
      <c r="F25" s="161"/>
      <c r="G25" s="201"/>
      <c r="H25" s="161"/>
      <c r="I25" s="161"/>
      <c r="J25" s="201"/>
      <c r="K25" s="161"/>
      <c r="L25" s="161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ht="15.75" hidden="1" customHeight="1">
      <c r="A26" s="144"/>
      <c r="B26" s="144"/>
      <c r="C26" s="144"/>
      <c r="D26" s="162"/>
      <c r="E26" s="162"/>
      <c r="F26" s="163"/>
      <c r="G26" s="162"/>
      <c r="H26" s="163"/>
      <c r="I26" s="163"/>
      <c r="J26" s="162"/>
      <c r="K26" s="163"/>
      <c r="L26" s="163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ht="15.75" hidden="1" customHeight="1">
      <c r="A27" s="144"/>
      <c r="B27" s="144"/>
      <c r="C27" s="210" t="str">
        <f t="array" ref="C27">INDEX(CONTROLS!$F$2:$F$10,MATCH(LEFT(INDEX(CONTROLS!$A:$A,MATCH(4,CONTROLS!$B:$B,0)),2)&amp;"*",CONTROLS!$E$2:$E$10,0))&amp;" - Share by Area"</f>
        <v>Total Employment - FTEs - Share by Area</v>
      </c>
      <c r="D27" s="140"/>
      <c r="E27" s="140"/>
      <c r="F27" s="140"/>
      <c r="G27" s="140"/>
      <c r="H27" s="140"/>
      <c r="I27" s="140"/>
      <c r="J27" s="140"/>
      <c r="K27" s="140"/>
      <c r="L27" s="141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</row>
    <row r="28" ht="15.75" hidden="1" customHeight="1">
      <c r="A28" s="144"/>
      <c r="B28" s="144"/>
      <c r="C28" s="144"/>
      <c r="D28" s="144"/>
      <c r="E28" s="144"/>
      <c r="F28" s="165"/>
      <c r="G28" s="144"/>
      <c r="H28" s="165"/>
      <c r="I28" s="165"/>
      <c r="J28" s="144"/>
      <c r="K28" s="165"/>
      <c r="L28" s="165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</row>
    <row r="29" ht="15.75" hidden="1" customHeight="1">
      <c r="A29" s="144"/>
      <c r="B29" s="144"/>
      <c r="C29" s="166" t="str">
        <f>'Economic Impact'!B$12</f>
        <v>AREA</v>
      </c>
      <c r="D29" s="167">
        <f>'Economic Impact'!D$12</f>
        <v>2018</v>
      </c>
      <c r="E29" s="168" t="str">
        <f>'Economic Impact'!E$12</f>
        <v>#NAME?</v>
      </c>
      <c r="F29" s="169" t="str">
        <f>'Economic Impact'!F$12</f>
        <v>CHANGE</v>
      </c>
      <c r="G29" s="170" t="str">
        <f>'Economic Impact'!#REF!</f>
        <v>#ERROR!</v>
      </c>
      <c r="H29" s="171" t="str">
        <f>'Economic Impact'!#REF!</f>
        <v>#ERROR!</v>
      </c>
      <c r="I29" s="172" t="str">
        <f>'Economic Impact'!#REF!</f>
        <v>#ERROR!</v>
      </c>
      <c r="J29" s="170" t="str">
        <f>'Economic Impact'!#REF!</f>
        <v>#ERROR!</v>
      </c>
      <c r="K29" s="171" t="str">
        <f>'Economic Impact'!#REF!</f>
        <v>#ERROR!</v>
      </c>
      <c r="L29" s="171" t="str">
        <f>'Economic Impact'!#REF!</f>
        <v>#ERROR!</v>
      </c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ht="15.75" customHeight="1">
      <c r="A30" s="144"/>
      <c r="B30" s="150"/>
      <c r="C30" s="150" t="str">
        <f t="array" ref="C30:C39">AREAS</f>
        <v>Greater Lincolnshire</v>
      </c>
      <c r="D30" s="173">
        <f t="shared" ref="D30:E30" si="2">IF(D13&lt;&gt;0,D13/D$13,"")</f>
        <v>1</v>
      </c>
      <c r="E30" s="173" t="str">
        <f t="shared" si="2"/>
        <v/>
      </c>
      <c r="F30" s="174">
        <f t="shared" ref="F30:F39" si="4">IFERROR(E30/$D30-1,"")</f>
        <v>-1</v>
      </c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</row>
    <row r="31" ht="15.75" customHeight="1">
      <c r="A31" s="144"/>
      <c r="B31" s="153"/>
      <c r="C31" s="154" t="s">
        <v>38</v>
      </c>
      <c r="D31" s="175">
        <f t="shared" ref="D31:E31" si="3">IF(D14&lt;&gt;0,D14/D$13,"")</f>
        <v>0.6834176087</v>
      </c>
      <c r="E31" s="175" t="str">
        <f t="shared" si="3"/>
        <v/>
      </c>
      <c r="F31" s="176">
        <f t="shared" si="4"/>
        <v>-1</v>
      </c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</row>
    <row r="32" ht="15.75" customHeight="1">
      <c r="A32" s="144"/>
      <c r="B32" s="153">
        <v>1.0</v>
      </c>
      <c r="C32" s="157" t="s">
        <v>39</v>
      </c>
      <c r="D32" s="177">
        <f t="shared" ref="D32:E32" si="5">IF(D15&lt;&gt;0,D15/D$13,"")</f>
        <v>0.03666680672</v>
      </c>
      <c r="E32" s="178" t="str">
        <f t="shared" si="5"/>
        <v/>
      </c>
      <c r="F32" s="176">
        <f t="shared" si="4"/>
        <v>-1</v>
      </c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ht="15.75" customHeight="1">
      <c r="A33" s="144"/>
      <c r="B33" s="153">
        <v>2.0</v>
      </c>
      <c r="C33" s="157" t="s">
        <v>40</v>
      </c>
      <c r="D33" s="177">
        <f t="shared" ref="D33:E33" si="6">IF(D16&lt;&gt;0,D16/D$13,"")</f>
        <v>0.2981130383</v>
      </c>
      <c r="E33" s="178" t="str">
        <f t="shared" si="6"/>
        <v/>
      </c>
      <c r="F33" s="176">
        <f t="shared" si="4"/>
        <v>-1</v>
      </c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</row>
    <row r="34" ht="15.75" customHeight="1">
      <c r="A34" s="144"/>
      <c r="B34" s="153">
        <v>3.0</v>
      </c>
      <c r="C34" s="157" t="s">
        <v>41</v>
      </c>
      <c r="D34" s="177">
        <f t="shared" ref="D34:E34" si="7">IF(D17&lt;&gt;0,D17/D$13,"")</f>
        <v>0.08521265415</v>
      </c>
      <c r="E34" s="178" t="str">
        <f t="shared" si="7"/>
        <v/>
      </c>
      <c r="F34" s="176">
        <f t="shared" si="4"/>
        <v>-1</v>
      </c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</row>
    <row r="35" ht="15.75" customHeight="1">
      <c r="A35" s="144"/>
      <c r="B35" s="153">
        <v>4.0</v>
      </c>
      <c r="C35" s="157" t="s">
        <v>42</v>
      </c>
      <c r="D35" s="177">
        <f t="shared" ref="D35:E35" si="8">IF(D18&lt;&gt;0,D18/D$13,"")</f>
        <v>0.2374373865</v>
      </c>
      <c r="E35" s="178" t="str">
        <f t="shared" si="8"/>
        <v/>
      </c>
      <c r="F35" s="176">
        <f t="shared" si="4"/>
        <v>-1</v>
      </c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</row>
    <row r="36" ht="15.75" customHeight="1">
      <c r="A36" s="144"/>
      <c r="B36" s="153">
        <v>5.0</v>
      </c>
      <c r="C36" s="157" t="s">
        <v>43</v>
      </c>
      <c r="D36" s="177">
        <f t="shared" ref="D36:E36" si="9">IF(D19&lt;&gt;0,D19/D$13,"")</f>
        <v>0.06885356916</v>
      </c>
      <c r="E36" s="178" t="str">
        <f t="shared" si="9"/>
        <v/>
      </c>
      <c r="F36" s="176">
        <f t="shared" si="4"/>
        <v>-1</v>
      </c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</row>
    <row r="37" ht="15.75" customHeight="1">
      <c r="A37" s="144"/>
      <c r="B37" s="153">
        <v>6.0</v>
      </c>
      <c r="C37" s="157" t="s">
        <v>44</v>
      </c>
      <c r="D37" s="177">
        <f t="shared" ref="D37:E37" si="10">IF(D20&lt;&gt;0,D20/D$13,"")</f>
        <v>0.07914500485</v>
      </c>
      <c r="E37" s="178" t="str">
        <f t="shared" si="10"/>
        <v/>
      </c>
      <c r="F37" s="176">
        <f t="shared" si="4"/>
        <v>-1</v>
      </c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</row>
    <row r="38" ht="15.75" customHeight="1">
      <c r="A38" s="144"/>
      <c r="B38" s="153">
        <v>7.0</v>
      </c>
      <c r="C38" s="157" t="s">
        <v>45</v>
      </c>
      <c r="D38" s="177">
        <f t="shared" ref="D38:E38" si="11">IF(D21&lt;&gt;0,D21/D$13,"")</f>
        <v>0.0904443061</v>
      </c>
      <c r="E38" s="178" t="str">
        <f t="shared" si="11"/>
        <v/>
      </c>
      <c r="F38" s="176">
        <f t="shared" si="4"/>
        <v>-1</v>
      </c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 ht="15.75" customHeight="1">
      <c r="A39" s="144"/>
      <c r="B39" s="153">
        <v>8.0</v>
      </c>
      <c r="C39" s="157" t="s">
        <v>46</v>
      </c>
      <c r="D39" s="177">
        <f t="shared" ref="D39:E39" si="12">IF(D22&lt;&gt;0,D22/D$13,"")</f>
        <v>0.05910410582</v>
      </c>
      <c r="E39" s="178" t="str">
        <f t="shared" si="12"/>
        <v/>
      </c>
      <c r="F39" s="176">
        <f t="shared" si="4"/>
        <v>-1</v>
      </c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</row>
    <row r="40" ht="15.75" customHeight="1">
      <c r="A40" s="144"/>
      <c r="B40" s="144"/>
      <c r="C40" s="144"/>
      <c r="D40" s="179"/>
      <c r="E40" s="179"/>
      <c r="F40" s="161"/>
      <c r="G40" s="179"/>
      <c r="H40" s="161"/>
      <c r="I40" s="161"/>
      <c r="J40" s="179"/>
      <c r="K40" s="161"/>
      <c r="L40" s="161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ht="15.75" customHeight="1">
      <c r="A41" s="144"/>
      <c r="B41" s="144"/>
      <c r="C41" s="180"/>
      <c r="D41" s="181" t="s">
        <v>47</v>
      </c>
      <c r="E41" s="179"/>
      <c r="F41" s="182">
        <v>0.03</v>
      </c>
      <c r="G41" s="144"/>
      <c r="H41" s="161"/>
      <c r="I41" s="161"/>
      <c r="J41" s="179"/>
      <c r="K41" s="161"/>
      <c r="L41" s="161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</row>
    <row r="42" ht="15.75" customHeight="1">
      <c r="A42" s="144"/>
      <c r="B42" s="144"/>
      <c r="D42" s="181" t="s">
        <v>48</v>
      </c>
      <c r="E42" s="144"/>
      <c r="F42" s="183">
        <v>-0.03</v>
      </c>
      <c r="G42" s="144"/>
      <c r="H42" s="165"/>
      <c r="I42" s="165"/>
      <c r="J42" s="144"/>
      <c r="K42" s="165"/>
      <c r="L42" s="165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</row>
    <row r="43" ht="15.75" customHeight="1">
      <c r="A43" s="144"/>
      <c r="B43" s="144"/>
      <c r="C43" s="144"/>
      <c r="D43" s="184"/>
      <c r="E43" s="144"/>
      <c r="F43" s="165"/>
      <c r="G43" s="144"/>
      <c r="H43" s="165"/>
      <c r="I43" s="165"/>
      <c r="J43" s="144"/>
      <c r="K43" s="165"/>
      <c r="L43" s="165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</row>
    <row r="44" ht="15.75" customHeight="1">
      <c r="A44" s="144"/>
      <c r="B44" s="144"/>
      <c r="C44" s="185"/>
      <c r="D44" s="185"/>
      <c r="E44" s="185"/>
      <c r="F44" s="185"/>
      <c r="G44" s="186"/>
      <c r="H44" s="186"/>
      <c r="I44" s="186"/>
      <c r="J44" s="187"/>
      <c r="K44" s="186"/>
      <c r="L44" s="188" t="s">
        <v>49</v>
      </c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</row>
    <row r="45" ht="15.75" customHeight="1">
      <c r="A45" s="144"/>
      <c r="B45" s="189" t="s">
        <v>50</v>
      </c>
      <c r="C45" s="190"/>
      <c r="D45" s="190"/>
      <c r="E45" s="190"/>
      <c r="F45" s="190"/>
      <c r="G45" s="144"/>
      <c r="H45" s="165"/>
      <c r="I45" s="165"/>
      <c r="J45" s="144"/>
      <c r="K45" s="165"/>
      <c r="L45" s="165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</row>
    <row r="46" ht="15.75" customHeight="1">
      <c r="A46" s="144"/>
      <c r="B46" s="191" t="s">
        <v>51</v>
      </c>
      <c r="G46" s="144"/>
      <c r="H46" s="165"/>
      <c r="I46" s="165"/>
      <c r="J46" s="144"/>
      <c r="K46" s="165"/>
      <c r="L46" s="165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 ht="15.75" customHeight="1">
      <c r="A47" s="144"/>
      <c r="G47" s="144"/>
      <c r="H47" s="165"/>
      <c r="I47" s="165"/>
      <c r="J47" s="144"/>
      <c r="K47" s="165"/>
      <c r="L47" s="165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 ht="15.75" customHeight="1">
      <c r="A48" s="144"/>
      <c r="B48" s="191" t="s">
        <v>52</v>
      </c>
      <c r="G48" s="144"/>
      <c r="H48" s="165"/>
      <c r="I48" s="165"/>
      <c r="J48" s="144"/>
      <c r="K48" s="165"/>
      <c r="L48" s="165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</row>
    <row r="49" ht="15.75" customHeight="1">
      <c r="A49" s="144"/>
      <c r="G49" s="144"/>
      <c r="H49" s="165"/>
      <c r="I49" s="165"/>
      <c r="J49" s="144"/>
      <c r="K49" s="165"/>
      <c r="L49" s="165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 ht="15.75" customHeight="1">
      <c r="A50" s="144"/>
      <c r="B50" s="185"/>
      <c r="C50" s="185"/>
      <c r="D50" s="185"/>
      <c r="E50" s="185"/>
      <c r="F50" s="185"/>
      <c r="G50" s="144"/>
      <c r="H50" s="165"/>
      <c r="I50" s="165"/>
      <c r="J50" s="144"/>
      <c r="K50" s="165"/>
      <c r="L50" s="165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 ht="15.75" customHeight="1">
      <c r="A51" s="144"/>
      <c r="B51" s="185"/>
      <c r="C51" s="185"/>
      <c r="D51" s="185"/>
      <c r="E51" s="185"/>
      <c r="F51" s="185"/>
      <c r="G51" s="144"/>
      <c r="H51" s="165"/>
      <c r="I51" s="165"/>
      <c r="J51" s="144"/>
      <c r="K51" s="165"/>
      <c r="L51" s="165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</row>
    <row r="52" ht="15.75" customHeight="1">
      <c r="A52" s="144"/>
      <c r="B52" s="144"/>
      <c r="C52" s="144"/>
      <c r="D52" s="144"/>
      <c r="E52" s="144"/>
      <c r="F52" s="165"/>
      <c r="G52" s="144"/>
      <c r="H52" s="165"/>
      <c r="I52" s="165"/>
      <c r="J52" s="144"/>
      <c r="K52" s="165"/>
      <c r="L52" s="165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</row>
    <row r="53" ht="15.75" customHeight="1">
      <c r="A53" s="144"/>
      <c r="B53" s="144"/>
      <c r="C53" s="144"/>
      <c r="D53" s="144"/>
      <c r="E53" s="144"/>
      <c r="F53" s="165"/>
      <c r="G53" s="144"/>
      <c r="H53" s="165"/>
      <c r="I53" s="165"/>
      <c r="J53" s="144"/>
      <c r="K53" s="165"/>
      <c r="L53" s="165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</row>
    <row r="54" ht="15.75" customHeight="1">
      <c r="A54" s="144"/>
      <c r="B54" s="144"/>
      <c r="C54" s="144"/>
      <c r="D54" s="144"/>
      <c r="E54" s="144"/>
      <c r="F54" s="165"/>
      <c r="G54" s="144"/>
      <c r="H54" s="165"/>
      <c r="I54" s="165"/>
      <c r="J54" s="144"/>
      <c r="K54" s="165"/>
      <c r="L54" s="165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</row>
    <row r="55" ht="15.75" customHeight="1">
      <c r="A55" s="144"/>
      <c r="B55" s="144"/>
      <c r="C55" s="144"/>
      <c r="D55" s="144"/>
      <c r="E55" s="144"/>
      <c r="F55" s="165"/>
      <c r="G55" s="144"/>
      <c r="H55" s="165"/>
      <c r="I55" s="165"/>
      <c r="J55" s="144"/>
      <c r="K55" s="165"/>
      <c r="L55" s="165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</row>
    <row r="56" ht="15.75" customHeight="1">
      <c r="A56" s="144"/>
      <c r="B56" s="144"/>
      <c r="C56" s="144"/>
      <c r="D56" s="144"/>
      <c r="E56" s="144"/>
      <c r="F56" s="165"/>
      <c r="G56" s="144"/>
      <c r="H56" s="165"/>
      <c r="I56" s="165"/>
      <c r="J56" s="144"/>
      <c r="K56" s="165"/>
      <c r="L56" s="165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</row>
    <row r="57" ht="15.75" customHeight="1">
      <c r="A57" s="144"/>
      <c r="B57" s="144"/>
      <c r="C57" s="192" t="str">
        <f>"© Global Tourism Solutions (UK) Ltd "&amp;YEAR(NOW())</f>
        <v>© Global Tourism Solutions (UK) Ltd 2021</v>
      </c>
      <c r="D57" s="193" t="s">
        <v>53</v>
      </c>
      <c r="E57" s="186"/>
      <c r="F57" s="186"/>
      <c r="G57" s="144"/>
      <c r="H57" s="165"/>
      <c r="I57" s="165"/>
      <c r="J57" s="144"/>
      <c r="K57" s="165"/>
      <c r="L57" s="165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</row>
    <row r="58" ht="15.75" customHeight="1">
      <c r="A58" s="144"/>
      <c r="B58" s="144"/>
      <c r="C58" s="144"/>
      <c r="D58" s="144"/>
      <c r="E58" s="144"/>
      <c r="F58" s="165"/>
      <c r="G58" s="144"/>
      <c r="H58" s="165"/>
      <c r="I58" s="165"/>
      <c r="J58" s="144"/>
      <c r="K58" s="165"/>
      <c r="L58" s="165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 ht="15.75" customHeight="1">
      <c r="A59" s="144"/>
      <c r="B59" s="144"/>
      <c r="C59" s="144"/>
      <c r="D59" s="144"/>
      <c r="E59" s="144"/>
      <c r="F59" s="165"/>
      <c r="G59" s="144"/>
      <c r="H59" s="165"/>
      <c r="I59" s="165"/>
      <c r="J59" s="144"/>
      <c r="K59" s="165"/>
      <c r="L59" s="165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 ht="15.75" customHeight="1">
      <c r="A60" s="144"/>
      <c r="B60" s="144"/>
      <c r="C60" s="144"/>
      <c r="D60" s="144"/>
      <c r="E60" s="144"/>
      <c r="F60" s="165"/>
      <c r="G60" s="144"/>
      <c r="H60" s="165"/>
      <c r="I60" s="165"/>
      <c r="J60" s="144"/>
      <c r="K60" s="165"/>
      <c r="L60" s="165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</row>
    <row r="61" ht="15.75" customHeight="1">
      <c r="A61" s="144"/>
      <c r="B61" s="144"/>
      <c r="C61" s="144"/>
      <c r="D61" s="144"/>
      <c r="E61" s="144"/>
      <c r="F61" s="165"/>
      <c r="G61" s="144"/>
      <c r="H61" s="165"/>
      <c r="I61" s="165"/>
      <c r="J61" s="144"/>
      <c r="K61" s="165"/>
      <c r="L61" s="165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 ht="15.75" customHeight="1">
      <c r="A62" s="144"/>
      <c r="B62" s="144"/>
      <c r="C62" s="144"/>
      <c r="D62" s="144"/>
      <c r="E62" s="144"/>
      <c r="F62" s="165"/>
      <c r="G62" s="144"/>
      <c r="H62" s="165"/>
      <c r="I62" s="165"/>
      <c r="J62" s="144"/>
      <c r="K62" s="165"/>
      <c r="L62" s="165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</row>
    <row r="63" ht="15.75" customHeight="1">
      <c r="A63" s="144"/>
      <c r="B63" s="144"/>
      <c r="C63" s="144"/>
      <c r="D63" s="144"/>
      <c r="E63" s="144"/>
      <c r="F63" s="165"/>
      <c r="G63" s="144"/>
      <c r="H63" s="165"/>
      <c r="I63" s="165"/>
      <c r="J63" s="144"/>
      <c r="K63" s="165"/>
      <c r="L63" s="165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</row>
    <row r="64" ht="15.75" customHeight="1">
      <c r="A64" s="144"/>
      <c r="B64" s="144"/>
      <c r="C64" s="144"/>
      <c r="D64" s="144"/>
      <c r="E64" s="144"/>
      <c r="F64" s="165"/>
      <c r="G64" s="144"/>
      <c r="H64" s="165"/>
      <c r="I64" s="165"/>
      <c r="J64" s="144"/>
      <c r="K64" s="165"/>
      <c r="L64" s="165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ht="15.75" customHeight="1">
      <c r="A65" s="144"/>
      <c r="B65" s="144"/>
      <c r="C65" s="144"/>
      <c r="D65" s="144"/>
      <c r="E65" s="144"/>
      <c r="F65" s="165"/>
      <c r="G65" s="144"/>
      <c r="H65" s="165"/>
      <c r="I65" s="165"/>
      <c r="J65" s="144"/>
      <c r="K65" s="165"/>
      <c r="L65" s="165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</row>
    <row r="66" ht="15.75" customHeight="1">
      <c r="A66" s="144"/>
      <c r="B66" s="144"/>
      <c r="C66" s="144"/>
      <c r="D66" s="144"/>
      <c r="E66" s="144"/>
      <c r="F66" s="165"/>
      <c r="G66" s="144"/>
      <c r="H66" s="165"/>
      <c r="I66" s="165"/>
      <c r="J66" s="144"/>
      <c r="K66" s="165"/>
      <c r="L66" s="165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</row>
    <row r="67" ht="15.75" customHeight="1">
      <c r="A67" s="144"/>
      <c r="B67" s="144"/>
      <c r="C67" s="144"/>
      <c r="D67" s="144"/>
      <c r="E67" s="144"/>
      <c r="F67" s="165"/>
      <c r="G67" s="144"/>
      <c r="H67" s="165"/>
      <c r="I67" s="165"/>
      <c r="J67" s="144"/>
      <c r="K67" s="165"/>
      <c r="L67" s="165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</row>
    <row r="68" ht="15.75" customHeight="1">
      <c r="A68" s="144"/>
      <c r="B68" s="144"/>
      <c r="C68" s="144"/>
      <c r="D68" s="144"/>
      <c r="E68" s="144"/>
      <c r="F68" s="165"/>
      <c r="G68" s="144"/>
      <c r="H68" s="165"/>
      <c r="I68" s="165"/>
      <c r="J68" s="144"/>
      <c r="K68" s="165"/>
      <c r="L68" s="165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</row>
    <row r="69" ht="15.75" customHeight="1">
      <c r="A69" s="144"/>
      <c r="B69" s="144"/>
      <c r="C69" s="144"/>
      <c r="D69" s="144"/>
      <c r="E69" s="144"/>
      <c r="F69" s="165"/>
      <c r="G69" s="144"/>
      <c r="H69" s="165"/>
      <c r="I69" s="165"/>
      <c r="J69" s="144"/>
      <c r="K69" s="165"/>
      <c r="L69" s="165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</row>
    <row r="70" ht="15.75" customHeight="1">
      <c r="A70" s="135"/>
      <c r="B70" s="135"/>
      <c r="C70" s="135"/>
      <c r="D70" s="135"/>
      <c r="E70" s="135"/>
      <c r="F70" s="194"/>
      <c r="G70" s="193"/>
      <c r="H70" s="194"/>
      <c r="I70" s="194"/>
      <c r="J70" s="193"/>
      <c r="K70" s="194"/>
      <c r="L70" s="194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ht="15.75" hidden="1" customHeight="1">
      <c r="A71" s="135"/>
      <c r="B71" s="135"/>
      <c r="C71" s="135"/>
      <c r="D71" s="135"/>
      <c r="E71" s="135"/>
      <c r="F71" s="165"/>
      <c r="G71" s="135"/>
      <c r="H71" s="165"/>
      <c r="I71" s="165"/>
      <c r="J71" s="135"/>
      <c r="K71" s="165"/>
      <c r="L71" s="16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ht="15.75" customHeight="1">
      <c r="A72" s="135"/>
      <c r="B72" s="135"/>
      <c r="C72" s="135"/>
      <c r="D72" s="135"/>
      <c r="E72" s="135"/>
      <c r="F72" s="165"/>
      <c r="G72" s="135"/>
      <c r="H72" s="165"/>
      <c r="I72" s="165"/>
      <c r="J72" s="135"/>
      <c r="K72" s="165"/>
      <c r="L72" s="16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ht="15.75" customHeight="1">
      <c r="A73" s="135"/>
      <c r="B73" s="135"/>
      <c r="C73" s="135" t="str">
        <f>CONTROLS!$C2</f>
        <v>Greater Lincolnshire</v>
      </c>
      <c r="D73" s="135" t="str">
        <f t="shared" ref="D73:D82" si="13">C73&amp;CHAR(10)&amp;TEXT(E13,"###,###,###,##0")&amp;" FTEs"&amp;CHAR(10)&amp;"("&amp;TEXT(F13,"+#0.0%;-#0.0%")&amp;")"</f>
        <v>Greater Lincolnshire
0 FTEs
(-100.0%)</v>
      </c>
      <c r="E73" s="135"/>
      <c r="F73" s="165"/>
      <c r="G73" s="135"/>
      <c r="H73" s="165"/>
      <c r="I73" s="165"/>
      <c r="J73" s="135"/>
      <c r="K73" s="165"/>
      <c r="L73" s="16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ht="15.75" customHeight="1">
      <c r="A74" s="135"/>
      <c r="B74" s="135"/>
      <c r="C74" s="135" t="str">
        <f>CONTROLS!$C3</f>
        <v>Lincolnshire</v>
      </c>
      <c r="D74" s="135" t="str">
        <f t="shared" si="13"/>
        <v>Lincolnshire
0 FTEs
(-100.0%)</v>
      </c>
      <c r="E74" s="135"/>
      <c r="F74" s="165"/>
      <c r="G74" s="135"/>
      <c r="H74" s="165"/>
      <c r="I74" s="165"/>
      <c r="J74" s="135"/>
      <c r="K74" s="165"/>
      <c r="L74" s="16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ht="15.75" customHeight="1">
      <c r="A75" s="135"/>
      <c r="B75" s="135"/>
      <c r="C75" s="135" t="str">
        <f>CONTROLS!$C4</f>
        <v>Boston</v>
      </c>
      <c r="D75" s="135" t="str">
        <f t="shared" si="13"/>
        <v>Boston
0 FTEs
(-100.0%)</v>
      </c>
      <c r="E75" s="135"/>
      <c r="F75" s="165"/>
      <c r="G75" s="135"/>
      <c r="H75" s="165"/>
      <c r="I75" s="165"/>
      <c r="J75" s="135"/>
      <c r="K75" s="165"/>
      <c r="L75" s="16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ht="15.75" customHeight="1">
      <c r="A76" s="135"/>
      <c r="B76" s="135"/>
      <c r="C76" s="135" t="str">
        <f>CONTROLS!$C5</f>
        <v>East Lindsey</v>
      </c>
      <c r="D76" s="135" t="str">
        <f t="shared" si="13"/>
        <v>East Lindsey
0 FTEs
(-100.0%)</v>
      </c>
      <c r="E76" s="135"/>
      <c r="F76" s="165"/>
      <c r="G76" s="135"/>
      <c r="H76" s="165"/>
      <c r="I76" s="165"/>
      <c r="J76" s="135"/>
      <c r="K76" s="165"/>
      <c r="L76" s="16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ht="15.75" customHeight="1">
      <c r="A77" s="135"/>
      <c r="B77" s="135"/>
      <c r="C77" s="135" t="str">
        <f>CONTROLS!$C6</f>
        <v>Lincoln</v>
      </c>
      <c r="D77" s="135" t="str">
        <f t="shared" si="13"/>
        <v>Lincoln
0 FTEs
(-100.0%)</v>
      </c>
      <c r="E77" s="135"/>
      <c r="F77" s="165"/>
      <c r="G77" s="135"/>
      <c r="H77" s="165"/>
      <c r="I77" s="165"/>
      <c r="J77" s="135"/>
      <c r="K77" s="165"/>
      <c r="L77" s="16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ht="15.75" customHeight="1">
      <c r="A78" s="135"/>
      <c r="B78" s="135"/>
      <c r="C78" s="135" t="str">
        <f>CONTROLS!$C7</f>
        <v>North East Lincolnshire</v>
      </c>
      <c r="D78" s="135" t="str">
        <f t="shared" si="13"/>
        <v>North East Lincolnshire
0 FTEs
(-100.0%)</v>
      </c>
      <c r="E78" s="135"/>
      <c r="F78" s="165"/>
      <c r="G78" s="135"/>
      <c r="H78" s="165"/>
      <c r="I78" s="165"/>
      <c r="J78" s="135"/>
      <c r="K78" s="165"/>
      <c r="L78" s="16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ht="15.75" customHeight="1">
      <c r="A79" s="135"/>
      <c r="B79" s="135"/>
      <c r="C79" s="135" t="str">
        <f>CONTROLS!$C8</f>
        <v>North Kesteven</v>
      </c>
      <c r="D79" s="135" t="str">
        <f t="shared" si="13"/>
        <v>North Kesteven
0 FTEs
(-100.0%)</v>
      </c>
      <c r="E79" s="135"/>
      <c r="F79" s="165"/>
      <c r="G79" s="135"/>
      <c r="H79" s="165"/>
      <c r="I79" s="165"/>
      <c r="J79" s="135"/>
      <c r="K79" s="165"/>
      <c r="L79" s="16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ht="15.75" customHeight="1">
      <c r="A80" s="135"/>
      <c r="B80" s="135"/>
      <c r="C80" s="135" t="str">
        <f>CONTROLS!$C9</f>
        <v>North Lincolnshire</v>
      </c>
      <c r="D80" s="135" t="str">
        <f t="shared" si="13"/>
        <v>North Lincolnshire
0 FTEs
(-100.0%)</v>
      </c>
      <c r="E80" s="135"/>
      <c r="F80" s="165"/>
      <c r="G80" s="135"/>
      <c r="H80" s="165"/>
      <c r="I80" s="165"/>
      <c r="J80" s="135"/>
      <c r="K80" s="165"/>
      <c r="L80" s="16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ht="15.75" customHeight="1">
      <c r="A81" s="135"/>
      <c r="B81" s="135"/>
      <c r="C81" s="135" t="str">
        <f>CONTROLS!$C10</f>
        <v>South Kesteven</v>
      </c>
      <c r="D81" s="135" t="str">
        <f t="shared" si="13"/>
        <v>South Kesteven
0 FTEs
(-100.0%)</v>
      </c>
      <c r="E81" s="135"/>
      <c r="F81" s="165"/>
      <c r="G81" s="135"/>
      <c r="H81" s="165"/>
      <c r="I81" s="165"/>
      <c r="J81" s="135"/>
      <c r="K81" s="165"/>
      <c r="L81" s="16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ht="15.75" customHeight="1">
      <c r="A82" s="135"/>
      <c r="B82" s="135"/>
      <c r="C82" s="135" t="str">
        <f>CONTROLS!$C11</f>
        <v>West Lindsey</v>
      </c>
      <c r="D82" s="135" t="str">
        <f t="shared" si="13"/>
        <v>West Lindsey
0 FTEs
(-100.0%)</v>
      </c>
      <c r="E82" s="135"/>
      <c r="F82" s="165"/>
      <c r="G82" s="135"/>
      <c r="H82" s="165"/>
      <c r="I82" s="165"/>
      <c r="J82" s="135"/>
      <c r="K82" s="165"/>
      <c r="L82" s="16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ht="15.75" customHeight="1">
      <c r="A83" s="135"/>
      <c r="B83" s="135"/>
      <c r="C83" s="135"/>
      <c r="D83" s="195" t="str">
        <f>"South Holland"&amp;CHAR(10)&amp;"Not Published"</f>
        <v>South Holland
Not Published</v>
      </c>
      <c r="E83" s="135"/>
      <c r="F83" s="165"/>
      <c r="G83" s="135"/>
      <c r="H83" s="165"/>
      <c r="I83" s="165"/>
      <c r="J83" s="135"/>
      <c r="K83" s="165"/>
      <c r="L83" s="16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ht="15.75" customHeight="1">
      <c r="A84" s="135"/>
      <c r="B84" s="135"/>
      <c r="C84" s="135"/>
      <c r="D84" s="135"/>
      <c r="E84" s="135"/>
      <c r="F84" s="165"/>
      <c r="G84" s="135"/>
      <c r="H84" s="165"/>
      <c r="I84" s="165"/>
      <c r="J84" s="135"/>
      <c r="K84" s="165"/>
      <c r="L84" s="16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ht="15.75" customHeight="1">
      <c r="A85" s="135"/>
      <c r="B85" s="135"/>
      <c r="C85" s="135"/>
      <c r="D85" s="135"/>
      <c r="E85" s="135"/>
      <c r="F85" s="165"/>
      <c r="G85" s="135"/>
      <c r="H85" s="165"/>
      <c r="I85" s="165"/>
      <c r="J85" s="135"/>
      <c r="K85" s="165"/>
      <c r="L85" s="16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ht="15.75" customHeight="1">
      <c r="A86" s="135"/>
      <c r="B86" s="135"/>
      <c r="C86" s="135"/>
      <c r="D86" s="135"/>
      <c r="E86" s="135"/>
      <c r="F86" s="165"/>
      <c r="G86" s="135"/>
      <c r="H86" s="165"/>
      <c r="I86" s="165"/>
      <c r="J86" s="135"/>
      <c r="K86" s="165"/>
      <c r="L86" s="16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ht="15.75" customHeight="1">
      <c r="A87" s="135"/>
      <c r="B87" s="135"/>
      <c r="C87" s="135"/>
      <c r="D87" s="135"/>
      <c r="E87" s="135"/>
      <c r="F87" s="165"/>
      <c r="G87" s="135"/>
      <c r="H87" s="165"/>
      <c r="I87" s="165"/>
      <c r="J87" s="135"/>
      <c r="K87" s="165"/>
      <c r="L87" s="16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ht="15.75" customHeight="1">
      <c r="A88" s="135"/>
      <c r="B88" s="135"/>
      <c r="C88" s="135"/>
      <c r="D88" s="135"/>
      <c r="E88" s="135"/>
      <c r="F88" s="165"/>
      <c r="G88" s="135"/>
      <c r="H88" s="165"/>
      <c r="I88" s="165"/>
      <c r="J88" s="135"/>
      <c r="K88" s="165"/>
      <c r="L88" s="16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ht="15.75" customHeight="1">
      <c r="A89" s="135"/>
      <c r="B89" s="135"/>
      <c r="C89" s="135"/>
      <c r="D89" s="135"/>
      <c r="E89" s="135"/>
      <c r="F89" s="165"/>
      <c r="G89" s="135"/>
      <c r="H89" s="165"/>
      <c r="I89" s="165"/>
      <c r="J89" s="135"/>
      <c r="K89" s="165"/>
      <c r="L89" s="16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ht="15.75" customHeight="1">
      <c r="A90" s="135"/>
      <c r="B90" s="135"/>
      <c r="C90" s="135"/>
      <c r="D90" s="135"/>
      <c r="E90" s="135"/>
      <c r="F90" s="165"/>
      <c r="G90" s="135"/>
      <c r="H90" s="165"/>
      <c r="I90" s="165"/>
      <c r="J90" s="135"/>
      <c r="K90" s="165"/>
      <c r="L90" s="16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ht="15.75" customHeight="1">
      <c r="A91" s="135"/>
      <c r="B91" s="135"/>
      <c r="C91" s="135"/>
      <c r="D91" s="135"/>
      <c r="E91" s="135"/>
      <c r="F91" s="165"/>
      <c r="G91" s="135"/>
      <c r="H91" s="165"/>
      <c r="I91" s="165"/>
      <c r="J91" s="135"/>
      <c r="K91" s="165"/>
      <c r="L91" s="16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ht="15.75" customHeight="1">
      <c r="A92" s="135"/>
      <c r="B92" s="135"/>
      <c r="C92" s="135"/>
      <c r="D92" s="135"/>
      <c r="E92" s="135"/>
      <c r="F92" s="165"/>
      <c r="G92" s="135"/>
      <c r="H92" s="165"/>
      <c r="I92" s="165"/>
      <c r="J92" s="135"/>
      <c r="K92" s="165"/>
      <c r="L92" s="16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ht="15.75" customHeight="1">
      <c r="A93" s="135"/>
      <c r="B93" s="135"/>
      <c r="C93" s="135"/>
      <c r="D93" s="135"/>
      <c r="E93" s="135"/>
      <c r="F93" s="165"/>
      <c r="G93" s="135"/>
      <c r="H93" s="165"/>
      <c r="I93" s="165"/>
      <c r="J93" s="135"/>
      <c r="K93" s="165"/>
      <c r="L93" s="16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ht="15.75" customHeight="1">
      <c r="A94" s="135"/>
      <c r="B94" s="135"/>
      <c r="C94" s="135"/>
      <c r="D94" s="135"/>
      <c r="E94" s="135"/>
      <c r="F94" s="165"/>
      <c r="G94" s="135"/>
      <c r="H94" s="165"/>
      <c r="I94" s="165"/>
      <c r="J94" s="135"/>
      <c r="K94" s="165"/>
      <c r="L94" s="16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ht="15.75" customHeight="1">
      <c r="A95" s="135"/>
      <c r="B95" s="135"/>
      <c r="C95" s="135"/>
      <c r="D95" s="135"/>
      <c r="E95" s="135"/>
      <c r="F95" s="165"/>
      <c r="G95" s="135"/>
      <c r="H95" s="165"/>
      <c r="I95" s="165"/>
      <c r="J95" s="135"/>
      <c r="K95" s="165"/>
      <c r="L95" s="16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ht="15.75" customHeight="1">
      <c r="A96" s="135"/>
      <c r="B96" s="135"/>
      <c r="C96" s="135"/>
      <c r="D96" s="135"/>
      <c r="E96" s="135"/>
      <c r="F96" s="165"/>
      <c r="G96" s="135"/>
      <c r="H96" s="165"/>
      <c r="I96" s="165"/>
      <c r="J96" s="135"/>
      <c r="K96" s="165"/>
      <c r="L96" s="16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ht="15.75" customHeight="1">
      <c r="A97" s="135"/>
      <c r="B97" s="135"/>
      <c r="C97" s="135"/>
      <c r="D97" s="135"/>
      <c r="E97" s="135"/>
      <c r="F97" s="165"/>
      <c r="G97" s="135"/>
      <c r="H97" s="165"/>
      <c r="I97" s="165"/>
      <c r="J97" s="135"/>
      <c r="K97" s="165"/>
      <c r="L97" s="16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ht="15.75" customHeight="1">
      <c r="A98" s="135"/>
      <c r="B98" s="135"/>
      <c r="C98" s="135"/>
      <c r="D98" s="135"/>
      <c r="E98" s="135"/>
      <c r="F98" s="165"/>
      <c r="G98" s="135"/>
      <c r="H98" s="165"/>
      <c r="I98" s="165"/>
      <c r="J98" s="135"/>
      <c r="K98" s="165"/>
      <c r="L98" s="16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ht="15.75" customHeight="1">
      <c r="A99" s="135"/>
      <c r="B99" s="135"/>
      <c r="C99" s="135"/>
      <c r="D99" s="135"/>
      <c r="E99" s="135"/>
      <c r="F99" s="165"/>
      <c r="G99" s="135"/>
      <c r="H99" s="165"/>
      <c r="I99" s="165"/>
      <c r="J99" s="135"/>
      <c r="K99" s="165"/>
      <c r="L99" s="16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ht="15.75" customHeight="1">
      <c r="A100" s="135"/>
      <c r="B100" s="135"/>
      <c r="C100" s="135"/>
      <c r="D100" s="135"/>
      <c r="E100" s="135"/>
      <c r="F100" s="165"/>
      <c r="G100" s="135"/>
      <c r="H100" s="165"/>
      <c r="I100" s="165"/>
      <c r="J100" s="135"/>
      <c r="K100" s="165"/>
      <c r="L100" s="16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ht="15.75" customHeight="1">
      <c r="A101" s="135"/>
      <c r="B101" s="135"/>
      <c r="C101" s="135"/>
      <c r="D101" s="135"/>
      <c r="E101" s="135"/>
      <c r="F101" s="165"/>
      <c r="G101" s="135"/>
      <c r="H101" s="165"/>
      <c r="I101" s="165"/>
      <c r="J101" s="135"/>
      <c r="K101" s="165"/>
      <c r="L101" s="16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ht="15.75" customHeight="1">
      <c r="A102" s="135"/>
      <c r="B102" s="135"/>
      <c r="C102" s="135"/>
      <c r="D102" s="135"/>
      <c r="E102" s="135"/>
      <c r="F102" s="165"/>
      <c r="G102" s="135"/>
      <c r="H102" s="165"/>
      <c r="I102" s="165"/>
      <c r="J102" s="135"/>
      <c r="K102" s="165"/>
      <c r="L102" s="16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ht="15.75" customHeight="1">
      <c r="A103" s="135"/>
      <c r="B103" s="135"/>
      <c r="C103" s="135"/>
      <c r="D103" s="135"/>
      <c r="E103" s="135"/>
      <c r="F103" s="165"/>
      <c r="G103" s="135"/>
      <c r="H103" s="165"/>
      <c r="I103" s="165"/>
      <c r="J103" s="135"/>
      <c r="K103" s="165"/>
      <c r="L103" s="16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ht="15.75" customHeight="1">
      <c r="A104" s="135"/>
      <c r="B104" s="135"/>
      <c r="C104" s="135"/>
      <c r="D104" s="135"/>
      <c r="E104" s="135"/>
      <c r="F104" s="165"/>
      <c r="G104" s="135"/>
      <c r="H104" s="165"/>
      <c r="I104" s="165"/>
      <c r="J104" s="135"/>
      <c r="K104" s="165"/>
      <c r="L104" s="16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ht="15.75" customHeight="1">
      <c r="A105" s="135"/>
      <c r="B105" s="135"/>
      <c r="C105" s="135"/>
      <c r="D105" s="135"/>
      <c r="E105" s="135"/>
      <c r="F105" s="165"/>
      <c r="G105" s="135"/>
      <c r="H105" s="165"/>
      <c r="I105" s="165"/>
      <c r="J105" s="135"/>
      <c r="K105" s="165"/>
      <c r="L105" s="16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ht="15.75" customHeight="1">
      <c r="A106" s="135"/>
      <c r="B106" s="135"/>
      <c r="C106" s="135"/>
      <c r="D106" s="135"/>
      <c r="E106" s="135"/>
      <c r="F106" s="165"/>
      <c r="G106" s="135"/>
      <c r="H106" s="165"/>
      <c r="I106" s="165"/>
      <c r="J106" s="135"/>
      <c r="K106" s="165"/>
      <c r="L106" s="16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ht="15.75" customHeight="1">
      <c r="A107" s="135"/>
      <c r="B107" s="135"/>
      <c r="C107" s="135"/>
      <c r="D107" s="135"/>
      <c r="E107" s="135"/>
      <c r="F107" s="165"/>
      <c r="G107" s="135"/>
      <c r="H107" s="165"/>
      <c r="I107" s="165"/>
      <c r="J107" s="135"/>
      <c r="K107" s="165"/>
      <c r="L107" s="16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ht="15.75" customHeight="1">
      <c r="A108" s="135"/>
      <c r="B108" s="135"/>
      <c r="C108" s="135"/>
      <c r="D108" s="135"/>
      <c r="E108" s="135"/>
      <c r="F108" s="165"/>
      <c r="G108" s="135"/>
      <c r="H108" s="165"/>
      <c r="I108" s="165"/>
      <c r="J108" s="135"/>
      <c r="K108" s="165"/>
      <c r="L108" s="16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ht="15.75" customHeight="1">
      <c r="A109" s="135"/>
      <c r="B109" s="135"/>
      <c r="C109" s="135"/>
      <c r="D109" s="135"/>
      <c r="E109" s="135"/>
      <c r="F109" s="165"/>
      <c r="G109" s="135"/>
      <c r="H109" s="165"/>
      <c r="I109" s="165"/>
      <c r="J109" s="135"/>
      <c r="K109" s="165"/>
      <c r="L109" s="16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ht="15.75" customHeight="1">
      <c r="A110" s="135"/>
      <c r="B110" s="135"/>
      <c r="C110" s="135"/>
      <c r="D110" s="135"/>
      <c r="E110" s="135"/>
      <c r="F110" s="165"/>
      <c r="G110" s="135"/>
      <c r="H110" s="165"/>
      <c r="I110" s="165"/>
      <c r="J110" s="135"/>
      <c r="K110" s="165"/>
      <c r="L110" s="16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ht="15.75" customHeight="1">
      <c r="A111" s="135"/>
      <c r="B111" s="135"/>
      <c r="C111" s="135"/>
      <c r="D111" s="135"/>
      <c r="E111" s="135"/>
      <c r="F111" s="165"/>
      <c r="G111" s="135"/>
      <c r="H111" s="165"/>
      <c r="I111" s="165"/>
      <c r="J111" s="135"/>
      <c r="K111" s="165"/>
      <c r="L111" s="16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ht="15.75" customHeight="1">
      <c r="A112" s="135"/>
      <c r="B112" s="135"/>
      <c r="C112" s="135"/>
      <c r="D112" s="135"/>
      <c r="E112" s="135"/>
      <c r="F112" s="165"/>
      <c r="G112" s="135"/>
      <c r="H112" s="165"/>
      <c r="I112" s="165"/>
      <c r="J112" s="135"/>
      <c r="K112" s="165"/>
      <c r="L112" s="16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ht="15.75" customHeight="1">
      <c r="A113" s="135"/>
      <c r="B113" s="135"/>
      <c r="C113" s="135"/>
      <c r="D113" s="135"/>
      <c r="E113" s="135"/>
      <c r="F113" s="165"/>
      <c r="G113" s="135"/>
      <c r="H113" s="165"/>
      <c r="I113" s="165"/>
      <c r="J113" s="135"/>
      <c r="K113" s="165"/>
      <c r="L113" s="16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ht="15.75" customHeight="1">
      <c r="A114" s="135"/>
      <c r="B114" s="135"/>
      <c r="C114" s="135"/>
      <c r="D114" s="135"/>
      <c r="E114" s="135"/>
      <c r="F114" s="165"/>
      <c r="G114" s="135"/>
      <c r="H114" s="165"/>
      <c r="I114" s="165"/>
      <c r="J114" s="135"/>
      <c r="K114" s="165"/>
      <c r="L114" s="16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ht="15.75" customHeight="1">
      <c r="A115" s="135"/>
      <c r="B115" s="135"/>
      <c r="C115" s="135"/>
      <c r="D115" s="135"/>
      <c r="E115" s="135"/>
      <c r="F115" s="165"/>
      <c r="G115" s="135"/>
      <c r="H115" s="165"/>
      <c r="I115" s="165"/>
      <c r="J115" s="135"/>
      <c r="K115" s="165"/>
      <c r="L115" s="16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ht="15.75" customHeight="1">
      <c r="A116" s="135"/>
      <c r="B116" s="135"/>
      <c r="C116" s="135"/>
      <c r="D116" s="135"/>
      <c r="E116" s="135"/>
      <c r="F116" s="165"/>
      <c r="G116" s="135"/>
      <c r="H116" s="165"/>
      <c r="I116" s="165"/>
      <c r="J116" s="135"/>
      <c r="K116" s="165"/>
      <c r="L116" s="16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ht="15.75" customHeight="1">
      <c r="A117" s="135"/>
      <c r="B117" s="135"/>
      <c r="C117" s="135"/>
      <c r="D117" s="135"/>
      <c r="E117" s="135"/>
      <c r="F117" s="165"/>
      <c r="G117" s="135"/>
      <c r="H117" s="165"/>
      <c r="I117" s="165"/>
      <c r="J117" s="135"/>
      <c r="K117" s="165"/>
      <c r="L117" s="16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ht="15.75" customHeight="1">
      <c r="A118" s="135"/>
      <c r="B118" s="135"/>
      <c r="C118" s="135"/>
      <c r="D118" s="135"/>
      <c r="E118" s="135"/>
      <c r="F118" s="165"/>
      <c r="G118" s="135"/>
      <c r="H118" s="165"/>
      <c r="I118" s="165"/>
      <c r="J118" s="135"/>
      <c r="K118" s="165"/>
      <c r="L118" s="16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ht="15.75" customHeight="1">
      <c r="A119" s="135"/>
      <c r="B119" s="135"/>
      <c r="C119" s="135"/>
      <c r="D119" s="135"/>
      <c r="E119" s="135"/>
      <c r="F119" s="165"/>
      <c r="G119" s="135"/>
      <c r="H119" s="165"/>
      <c r="I119" s="165"/>
      <c r="J119" s="135"/>
      <c r="K119" s="165"/>
      <c r="L119" s="16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ht="15.75" customHeight="1">
      <c r="A120" s="135"/>
      <c r="B120" s="135"/>
      <c r="C120" s="135"/>
      <c r="D120" s="135"/>
      <c r="E120" s="135"/>
      <c r="F120" s="165"/>
      <c r="G120" s="135"/>
      <c r="H120" s="165"/>
      <c r="I120" s="165"/>
      <c r="J120" s="135"/>
      <c r="K120" s="165"/>
      <c r="L120" s="16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ht="15.75" customHeight="1">
      <c r="A121" s="135"/>
      <c r="B121" s="135"/>
      <c r="C121" s="135"/>
      <c r="D121" s="135"/>
      <c r="E121" s="135"/>
      <c r="F121" s="165"/>
      <c r="G121" s="135"/>
      <c r="H121" s="165"/>
      <c r="I121" s="165"/>
      <c r="J121" s="135"/>
      <c r="K121" s="165"/>
      <c r="L121" s="16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ht="15.75" customHeight="1">
      <c r="A122" s="135"/>
      <c r="B122" s="135"/>
      <c r="C122" s="135"/>
      <c r="D122" s="135"/>
      <c r="E122" s="135"/>
      <c r="F122" s="165"/>
      <c r="G122" s="135"/>
      <c r="H122" s="165"/>
      <c r="I122" s="165"/>
      <c r="J122" s="135"/>
      <c r="K122" s="165"/>
      <c r="L122" s="16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ht="15.75" customHeight="1">
      <c r="A123" s="135"/>
      <c r="B123" s="135"/>
      <c r="C123" s="135"/>
      <c r="D123" s="135"/>
      <c r="E123" s="135"/>
      <c r="F123" s="165"/>
      <c r="G123" s="135"/>
      <c r="H123" s="165"/>
      <c r="I123" s="165"/>
      <c r="J123" s="135"/>
      <c r="K123" s="165"/>
      <c r="L123" s="16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ht="15.75" customHeight="1">
      <c r="A124" s="135"/>
      <c r="B124" s="135"/>
      <c r="C124" s="135"/>
      <c r="D124" s="135"/>
      <c r="E124" s="135"/>
      <c r="F124" s="165"/>
      <c r="G124" s="135"/>
      <c r="H124" s="165"/>
      <c r="I124" s="165"/>
      <c r="J124" s="135"/>
      <c r="K124" s="165"/>
      <c r="L124" s="16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ht="15.75" customHeight="1">
      <c r="A125" s="135"/>
      <c r="B125" s="135"/>
      <c r="C125" s="135"/>
      <c r="D125" s="135"/>
      <c r="E125" s="135"/>
      <c r="F125" s="165"/>
      <c r="G125" s="135"/>
      <c r="H125" s="165"/>
      <c r="I125" s="165"/>
      <c r="J125" s="135"/>
      <c r="K125" s="165"/>
      <c r="L125" s="16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ht="15.75" customHeight="1">
      <c r="A126" s="135"/>
      <c r="B126" s="135"/>
      <c r="C126" s="135"/>
      <c r="D126" s="135"/>
      <c r="E126" s="135"/>
      <c r="F126" s="165"/>
      <c r="G126" s="135"/>
      <c r="H126" s="165"/>
      <c r="I126" s="165"/>
      <c r="J126" s="135"/>
      <c r="K126" s="165"/>
      <c r="L126" s="16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ht="15.75" customHeight="1">
      <c r="A127" s="135"/>
      <c r="B127" s="135"/>
      <c r="C127" s="135"/>
      <c r="D127" s="135"/>
      <c r="E127" s="135"/>
      <c r="F127" s="165"/>
      <c r="G127" s="135"/>
      <c r="H127" s="165"/>
      <c r="I127" s="165"/>
      <c r="J127" s="135"/>
      <c r="K127" s="165"/>
      <c r="L127" s="16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ht="15.75" customHeight="1">
      <c r="A128" s="135"/>
      <c r="B128" s="135"/>
      <c r="C128" s="135"/>
      <c r="D128" s="135"/>
      <c r="E128" s="135"/>
      <c r="F128" s="165"/>
      <c r="G128" s="135"/>
      <c r="H128" s="165"/>
      <c r="I128" s="165"/>
      <c r="J128" s="135"/>
      <c r="K128" s="165"/>
      <c r="L128" s="16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ht="15.75" customHeight="1">
      <c r="A129" s="135"/>
      <c r="B129" s="135"/>
      <c r="C129" s="135"/>
      <c r="D129" s="135"/>
      <c r="E129" s="135"/>
      <c r="F129" s="165"/>
      <c r="G129" s="135"/>
      <c r="H129" s="165"/>
      <c r="I129" s="165"/>
      <c r="J129" s="135"/>
      <c r="K129" s="165"/>
      <c r="L129" s="16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ht="15.75" customHeight="1">
      <c r="A130" s="135"/>
      <c r="B130" s="135"/>
      <c r="C130" s="135"/>
      <c r="D130" s="135"/>
      <c r="E130" s="135"/>
      <c r="F130" s="165"/>
      <c r="G130" s="135"/>
      <c r="H130" s="165"/>
      <c r="I130" s="165"/>
      <c r="J130" s="135"/>
      <c r="K130" s="165"/>
      <c r="L130" s="16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ht="15.75" customHeight="1">
      <c r="A131" s="135"/>
      <c r="B131" s="135"/>
      <c r="C131" s="135"/>
      <c r="D131" s="135"/>
      <c r="E131" s="135"/>
      <c r="F131" s="165"/>
      <c r="G131" s="135"/>
      <c r="H131" s="165"/>
      <c r="I131" s="165"/>
      <c r="J131" s="135"/>
      <c r="K131" s="165"/>
      <c r="L131" s="16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ht="15.75" customHeight="1">
      <c r="A132" s="135"/>
      <c r="B132" s="135"/>
      <c r="C132" s="135"/>
      <c r="D132" s="135"/>
      <c r="E132" s="135"/>
      <c r="F132" s="165"/>
      <c r="G132" s="135"/>
      <c r="H132" s="165"/>
      <c r="I132" s="165"/>
      <c r="J132" s="135"/>
      <c r="K132" s="165"/>
      <c r="L132" s="16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ht="15.75" customHeight="1">
      <c r="A133" s="135"/>
      <c r="B133" s="135"/>
      <c r="C133" s="135"/>
      <c r="D133" s="135"/>
      <c r="E133" s="135"/>
      <c r="F133" s="165"/>
      <c r="G133" s="135"/>
      <c r="H133" s="165"/>
      <c r="I133" s="165"/>
      <c r="J133" s="135"/>
      <c r="K133" s="165"/>
      <c r="L133" s="16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ht="15.75" customHeight="1">
      <c r="A134" s="135"/>
      <c r="B134" s="135"/>
      <c r="C134" s="135"/>
      <c r="D134" s="135"/>
      <c r="E134" s="135"/>
      <c r="F134" s="165"/>
      <c r="G134" s="135"/>
      <c r="H134" s="165"/>
      <c r="I134" s="165"/>
      <c r="J134" s="135"/>
      <c r="K134" s="165"/>
      <c r="L134" s="16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  <row r="135" ht="15.75" customHeight="1">
      <c r="A135" s="135"/>
      <c r="B135" s="135"/>
      <c r="C135" s="135"/>
      <c r="D135" s="135"/>
      <c r="E135" s="135"/>
      <c r="F135" s="165"/>
      <c r="G135" s="135"/>
      <c r="H135" s="165"/>
      <c r="I135" s="165"/>
      <c r="J135" s="135"/>
      <c r="K135" s="165"/>
      <c r="L135" s="16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</row>
    <row r="136" ht="15.75" customHeight="1">
      <c r="A136" s="135"/>
      <c r="B136" s="135"/>
      <c r="C136" s="135"/>
      <c r="D136" s="135"/>
      <c r="E136" s="135"/>
      <c r="F136" s="165"/>
      <c r="G136" s="135"/>
      <c r="H136" s="165"/>
      <c r="I136" s="165"/>
      <c r="J136" s="135"/>
      <c r="K136" s="165"/>
      <c r="L136" s="16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</row>
    <row r="137" ht="15.75" customHeight="1">
      <c r="A137" s="135"/>
      <c r="B137" s="135"/>
      <c r="C137" s="135"/>
      <c r="D137" s="135"/>
      <c r="E137" s="135"/>
      <c r="F137" s="165"/>
      <c r="G137" s="135"/>
      <c r="H137" s="165"/>
      <c r="I137" s="165"/>
      <c r="J137" s="135"/>
      <c r="K137" s="165"/>
      <c r="L137" s="16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</row>
    <row r="138" ht="15.75" customHeight="1">
      <c r="A138" s="135"/>
      <c r="B138" s="135"/>
      <c r="C138" s="135"/>
      <c r="D138" s="135"/>
      <c r="E138" s="135"/>
      <c r="F138" s="165"/>
      <c r="G138" s="135"/>
      <c r="H138" s="165"/>
      <c r="I138" s="165"/>
      <c r="J138" s="135"/>
      <c r="K138" s="165"/>
      <c r="L138" s="16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</row>
    <row r="139" ht="15.75" customHeight="1">
      <c r="A139" s="135"/>
      <c r="B139" s="135"/>
      <c r="C139" s="135"/>
      <c r="D139" s="135"/>
      <c r="E139" s="135"/>
      <c r="F139" s="165"/>
      <c r="G139" s="135"/>
      <c r="H139" s="165"/>
      <c r="I139" s="165"/>
      <c r="J139" s="135"/>
      <c r="K139" s="165"/>
      <c r="L139" s="16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</row>
    <row r="140" ht="15.75" customHeight="1">
      <c r="A140" s="135"/>
      <c r="B140" s="135"/>
      <c r="C140" s="135"/>
      <c r="D140" s="135"/>
      <c r="E140" s="135"/>
      <c r="F140" s="165"/>
      <c r="G140" s="135"/>
      <c r="H140" s="165"/>
      <c r="I140" s="165"/>
      <c r="J140" s="135"/>
      <c r="K140" s="165"/>
      <c r="L140" s="16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</row>
    <row r="141" ht="15.75" customHeight="1">
      <c r="A141" s="135"/>
      <c r="B141" s="135"/>
      <c r="C141" s="135"/>
      <c r="D141" s="135"/>
      <c r="E141" s="135"/>
      <c r="F141" s="165"/>
      <c r="G141" s="135"/>
      <c r="H141" s="165"/>
      <c r="I141" s="165"/>
      <c r="J141" s="135"/>
      <c r="K141" s="165"/>
      <c r="L141" s="16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</row>
    <row r="142" ht="15.75" customHeight="1">
      <c r="A142" s="135"/>
      <c r="B142" s="135"/>
      <c r="C142" s="135"/>
      <c r="D142" s="135"/>
      <c r="E142" s="135"/>
      <c r="F142" s="165"/>
      <c r="G142" s="135"/>
      <c r="H142" s="165"/>
      <c r="I142" s="165"/>
      <c r="J142" s="135"/>
      <c r="K142" s="165"/>
      <c r="L142" s="16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</row>
    <row r="143" ht="15.75" customHeight="1">
      <c r="A143" s="135"/>
      <c r="B143" s="135"/>
      <c r="C143" s="135"/>
      <c r="D143" s="135"/>
      <c r="E143" s="135"/>
      <c r="F143" s="165"/>
      <c r="G143" s="135"/>
      <c r="H143" s="165"/>
      <c r="I143" s="165"/>
      <c r="J143" s="135"/>
      <c r="K143" s="165"/>
      <c r="L143" s="16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</row>
    <row r="144" ht="15.75" customHeight="1">
      <c r="A144" s="135"/>
      <c r="B144" s="135"/>
      <c r="C144" s="135"/>
      <c r="D144" s="135"/>
      <c r="E144" s="135"/>
      <c r="F144" s="165"/>
      <c r="G144" s="135"/>
      <c r="H144" s="165"/>
      <c r="I144" s="165"/>
      <c r="J144" s="135"/>
      <c r="K144" s="165"/>
      <c r="L144" s="16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</row>
    <row r="145" ht="15.75" customHeight="1">
      <c r="A145" s="135"/>
      <c r="B145" s="135"/>
      <c r="C145" s="135"/>
      <c r="D145" s="135"/>
      <c r="E145" s="135"/>
      <c r="F145" s="165"/>
      <c r="G145" s="135"/>
      <c r="H145" s="165"/>
      <c r="I145" s="165"/>
      <c r="J145" s="135"/>
      <c r="K145" s="165"/>
      <c r="L145" s="16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</row>
    <row r="146" ht="15.75" customHeight="1">
      <c r="A146" s="135"/>
      <c r="B146" s="135"/>
      <c r="C146" s="135"/>
      <c r="D146" s="135"/>
      <c r="E146" s="135"/>
      <c r="F146" s="165"/>
      <c r="G146" s="135"/>
      <c r="H146" s="165"/>
      <c r="I146" s="165"/>
      <c r="J146" s="135"/>
      <c r="K146" s="165"/>
      <c r="L146" s="16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</row>
    <row r="147" ht="15.75" customHeight="1">
      <c r="A147" s="135"/>
      <c r="B147" s="135"/>
      <c r="C147" s="135"/>
      <c r="D147" s="135"/>
      <c r="E147" s="135"/>
      <c r="F147" s="165"/>
      <c r="G147" s="135"/>
      <c r="H147" s="165"/>
      <c r="I147" s="165"/>
      <c r="J147" s="135"/>
      <c r="K147" s="165"/>
      <c r="L147" s="16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</row>
    <row r="148" ht="15.75" customHeight="1">
      <c r="A148" s="135"/>
      <c r="B148" s="135"/>
      <c r="C148" s="135"/>
      <c r="D148" s="135"/>
      <c r="E148" s="135"/>
      <c r="F148" s="165"/>
      <c r="G148" s="135"/>
      <c r="H148" s="165"/>
      <c r="I148" s="165"/>
      <c r="J148" s="135"/>
      <c r="K148" s="165"/>
      <c r="L148" s="16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</row>
    <row r="149" ht="15.75" customHeight="1">
      <c r="A149" s="135"/>
      <c r="B149" s="135"/>
      <c r="C149" s="135"/>
      <c r="D149" s="135"/>
      <c r="E149" s="135"/>
      <c r="F149" s="165"/>
      <c r="G149" s="135"/>
      <c r="H149" s="165"/>
      <c r="I149" s="165"/>
      <c r="J149" s="135"/>
      <c r="K149" s="165"/>
      <c r="L149" s="16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</row>
    <row r="150" ht="15.75" customHeight="1">
      <c r="A150" s="135"/>
      <c r="B150" s="135"/>
      <c r="C150" s="135"/>
      <c r="D150" s="135"/>
      <c r="E150" s="135"/>
      <c r="F150" s="165"/>
      <c r="G150" s="135"/>
      <c r="H150" s="165"/>
      <c r="I150" s="165"/>
      <c r="J150" s="135"/>
      <c r="K150" s="165"/>
      <c r="L150" s="16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</row>
    <row r="151" ht="15.75" customHeight="1">
      <c r="A151" s="135"/>
      <c r="B151" s="135"/>
      <c r="C151" s="135"/>
      <c r="D151" s="135"/>
      <c r="E151" s="135"/>
      <c r="F151" s="165"/>
      <c r="G151" s="135"/>
      <c r="H151" s="165"/>
      <c r="I151" s="165"/>
      <c r="J151" s="135"/>
      <c r="K151" s="165"/>
      <c r="L151" s="16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</row>
    <row r="152" ht="15.75" customHeight="1">
      <c r="A152" s="135"/>
      <c r="B152" s="135"/>
      <c r="C152" s="135"/>
      <c r="D152" s="135"/>
      <c r="E152" s="135"/>
      <c r="F152" s="165"/>
      <c r="G152" s="135"/>
      <c r="H152" s="165"/>
      <c r="I152" s="165"/>
      <c r="J152" s="135"/>
      <c r="K152" s="165"/>
      <c r="L152" s="16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</row>
    <row r="153" ht="15.75" customHeight="1">
      <c r="A153" s="135"/>
      <c r="B153" s="135"/>
      <c r="C153" s="135"/>
      <c r="D153" s="135"/>
      <c r="E153" s="135"/>
      <c r="F153" s="165"/>
      <c r="G153" s="135"/>
      <c r="H153" s="165"/>
      <c r="I153" s="165"/>
      <c r="J153" s="135"/>
      <c r="K153" s="165"/>
      <c r="L153" s="16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</row>
    <row r="154" ht="15.75" customHeight="1">
      <c r="A154" s="135"/>
      <c r="B154" s="135"/>
      <c r="C154" s="135"/>
      <c r="D154" s="135"/>
      <c r="E154" s="135"/>
      <c r="F154" s="165"/>
      <c r="G154" s="135"/>
      <c r="H154" s="165"/>
      <c r="I154" s="165"/>
      <c r="J154" s="135"/>
      <c r="K154" s="165"/>
      <c r="L154" s="16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</row>
    <row r="155" ht="15.75" customHeight="1">
      <c r="A155" s="135"/>
      <c r="B155" s="135"/>
      <c r="C155" s="135"/>
      <c r="D155" s="135"/>
      <c r="E155" s="135"/>
      <c r="F155" s="165"/>
      <c r="G155" s="135"/>
      <c r="H155" s="165"/>
      <c r="I155" s="165"/>
      <c r="J155" s="135"/>
      <c r="K155" s="165"/>
      <c r="L155" s="16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</row>
    <row r="156" ht="15.75" customHeight="1">
      <c r="A156" s="135"/>
      <c r="B156" s="135"/>
      <c r="C156" s="135"/>
      <c r="D156" s="135"/>
      <c r="E156" s="135"/>
      <c r="F156" s="165"/>
      <c r="G156" s="135"/>
      <c r="H156" s="165"/>
      <c r="I156" s="165"/>
      <c r="J156" s="135"/>
      <c r="K156" s="165"/>
      <c r="L156" s="16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</row>
    <row r="157" ht="15.75" customHeight="1">
      <c r="A157" s="135"/>
      <c r="B157" s="135"/>
      <c r="C157" s="135"/>
      <c r="D157" s="135"/>
      <c r="E157" s="135"/>
      <c r="F157" s="165"/>
      <c r="G157" s="135"/>
      <c r="H157" s="165"/>
      <c r="I157" s="165"/>
      <c r="J157" s="135"/>
      <c r="K157" s="165"/>
      <c r="L157" s="16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</row>
    <row r="158" ht="15.75" customHeight="1">
      <c r="A158" s="135"/>
      <c r="B158" s="135"/>
      <c r="C158" s="135"/>
      <c r="D158" s="135"/>
      <c r="E158" s="135"/>
      <c r="F158" s="165"/>
      <c r="G158" s="135"/>
      <c r="H158" s="165"/>
      <c r="I158" s="165"/>
      <c r="J158" s="135"/>
      <c r="K158" s="165"/>
      <c r="L158" s="16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</row>
    <row r="159" ht="15.75" customHeight="1">
      <c r="A159" s="135"/>
      <c r="B159" s="135"/>
      <c r="C159" s="135"/>
      <c r="D159" s="135"/>
      <c r="E159" s="135"/>
      <c r="F159" s="165"/>
      <c r="G159" s="135"/>
      <c r="H159" s="165"/>
      <c r="I159" s="165"/>
      <c r="J159" s="135"/>
      <c r="K159" s="165"/>
      <c r="L159" s="16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</row>
    <row r="160" ht="15.75" customHeight="1">
      <c r="A160" s="135"/>
      <c r="B160" s="135"/>
      <c r="C160" s="135"/>
      <c r="D160" s="135"/>
      <c r="E160" s="135"/>
      <c r="F160" s="165"/>
      <c r="G160" s="135"/>
      <c r="H160" s="165"/>
      <c r="I160" s="165"/>
      <c r="J160" s="135"/>
      <c r="K160" s="165"/>
      <c r="L160" s="16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</row>
    <row r="161" ht="15.75" customHeight="1">
      <c r="A161" s="135"/>
      <c r="B161" s="135"/>
      <c r="C161" s="135"/>
      <c r="D161" s="135"/>
      <c r="E161" s="135"/>
      <c r="F161" s="165"/>
      <c r="G161" s="135"/>
      <c r="H161" s="165"/>
      <c r="I161" s="165"/>
      <c r="J161" s="135"/>
      <c r="K161" s="165"/>
      <c r="L161" s="16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</row>
    <row r="162" ht="15.75" customHeight="1">
      <c r="A162" s="135"/>
      <c r="B162" s="135"/>
      <c r="C162" s="135"/>
      <c r="D162" s="135"/>
      <c r="E162" s="135"/>
      <c r="F162" s="165"/>
      <c r="G162" s="135"/>
      <c r="H162" s="165"/>
      <c r="I162" s="165"/>
      <c r="J162" s="135"/>
      <c r="K162" s="165"/>
      <c r="L162" s="16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</row>
    <row r="163" ht="15.75" customHeight="1">
      <c r="A163" s="135"/>
      <c r="B163" s="135"/>
      <c r="C163" s="135"/>
      <c r="D163" s="135"/>
      <c r="E163" s="135"/>
      <c r="F163" s="165"/>
      <c r="G163" s="135"/>
      <c r="H163" s="165"/>
      <c r="I163" s="165"/>
      <c r="J163" s="135"/>
      <c r="K163" s="165"/>
      <c r="L163" s="16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</row>
    <row r="164" ht="15.75" customHeight="1">
      <c r="A164" s="135"/>
      <c r="B164" s="135"/>
      <c r="C164" s="135"/>
      <c r="D164" s="135"/>
      <c r="E164" s="135"/>
      <c r="F164" s="165"/>
      <c r="G164" s="135"/>
      <c r="H164" s="165"/>
      <c r="I164" s="165"/>
      <c r="J164" s="135"/>
      <c r="K164" s="165"/>
      <c r="L164" s="16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5" ht="15.75" customHeight="1">
      <c r="A165" s="135"/>
      <c r="B165" s="135"/>
      <c r="C165" s="135"/>
      <c r="D165" s="135"/>
      <c r="E165" s="135"/>
      <c r="F165" s="165"/>
      <c r="G165" s="135"/>
      <c r="H165" s="165"/>
      <c r="I165" s="165"/>
      <c r="J165" s="135"/>
      <c r="K165" s="165"/>
      <c r="L165" s="16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</row>
    <row r="166" ht="15.75" customHeight="1">
      <c r="A166" s="135"/>
      <c r="B166" s="135"/>
      <c r="C166" s="135"/>
      <c r="D166" s="135"/>
      <c r="E166" s="135"/>
      <c r="F166" s="165"/>
      <c r="G166" s="135"/>
      <c r="H166" s="165"/>
      <c r="I166" s="165"/>
      <c r="J166" s="135"/>
      <c r="K166" s="165"/>
      <c r="L166" s="16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</row>
    <row r="167" ht="15.75" customHeight="1">
      <c r="A167" s="135"/>
      <c r="B167" s="135"/>
      <c r="C167" s="135"/>
      <c r="D167" s="135"/>
      <c r="E167" s="135"/>
      <c r="F167" s="165"/>
      <c r="G167" s="135"/>
      <c r="H167" s="165"/>
      <c r="I167" s="165"/>
      <c r="J167" s="135"/>
      <c r="K167" s="165"/>
      <c r="L167" s="16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</row>
    <row r="168" ht="15.75" customHeight="1">
      <c r="A168" s="135"/>
      <c r="B168" s="135"/>
      <c r="C168" s="135"/>
      <c r="D168" s="135"/>
      <c r="E168" s="135"/>
      <c r="F168" s="165"/>
      <c r="G168" s="135"/>
      <c r="H168" s="165"/>
      <c r="I168" s="165"/>
      <c r="J168" s="135"/>
      <c r="K168" s="165"/>
      <c r="L168" s="16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</row>
    <row r="169" ht="15.75" customHeight="1">
      <c r="A169" s="135"/>
      <c r="B169" s="135"/>
      <c r="C169" s="135"/>
      <c r="D169" s="135"/>
      <c r="E169" s="135"/>
      <c r="F169" s="165"/>
      <c r="G169" s="135"/>
      <c r="H169" s="165"/>
      <c r="I169" s="165"/>
      <c r="J169" s="135"/>
      <c r="K169" s="165"/>
      <c r="L169" s="16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</row>
    <row r="170" ht="15.75" customHeight="1">
      <c r="A170" s="135"/>
      <c r="B170" s="135"/>
      <c r="C170" s="135"/>
      <c r="D170" s="135"/>
      <c r="E170" s="135"/>
      <c r="F170" s="165"/>
      <c r="G170" s="135"/>
      <c r="H170" s="165"/>
      <c r="I170" s="165"/>
      <c r="J170" s="135"/>
      <c r="K170" s="165"/>
      <c r="L170" s="16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</row>
    <row r="171" ht="15.75" customHeight="1">
      <c r="A171" s="135"/>
      <c r="B171" s="135"/>
      <c r="C171" s="135"/>
      <c r="D171" s="135"/>
      <c r="E171" s="135"/>
      <c r="F171" s="165"/>
      <c r="G171" s="135"/>
      <c r="H171" s="165"/>
      <c r="I171" s="165"/>
      <c r="J171" s="135"/>
      <c r="K171" s="165"/>
      <c r="L171" s="16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</row>
    <row r="172" ht="15.75" customHeight="1">
      <c r="A172" s="135"/>
      <c r="B172" s="135"/>
      <c r="C172" s="135"/>
      <c r="D172" s="135"/>
      <c r="E172" s="135"/>
      <c r="F172" s="165"/>
      <c r="G172" s="135"/>
      <c r="H172" s="165"/>
      <c r="I172" s="165"/>
      <c r="J172" s="135"/>
      <c r="K172" s="165"/>
      <c r="L172" s="16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</row>
    <row r="173" ht="15.75" customHeight="1">
      <c r="A173" s="135"/>
      <c r="B173" s="135"/>
      <c r="C173" s="135"/>
      <c r="D173" s="135"/>
      <c r="E173" s="135"/>
      <c r="F173" s="165"/>
      <c r="G173" s="135"/>
      <c r="H173" s="165"/>
      <c r="I173" s="165"/>
      <c r="J173" s="135"/>
      <c r="K173" s="165"/>
      <c r="L173" s="16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</row>
    <row r="174" ht="15.75" customHeight="1">
      <c r="A174" s="135"/>
      <c r="B174" s="135"/>
      <c r="C174" s="135"/>
      <c r="D174" s="135"/>
      <c r="E174" s="135"/>
      <c r="F174" s="165"/>
      <c r="G174" s="135"/>
      <c r="H174" s="165"/>
      <c r="I174" s="165"/>
      <c r="J174" s="135"/>
      <c r="K174" s="165"/>
      <c r="L174" s="16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</row>
    <row r="175" ht="15.75" customHeight="1">
      <c r="A175" s="135"/>
      <c r="B175" s="135"/>
      <c r="C175" s="135"/>
      <c r="D175" s="135"/>
      <c r="E175" s="135"/>
      <c r="F175" s="165"/>
      <c r="G175" s="135"/>
      <c r="H175" s="165"/>
      <c r="I175" s="165"/>
      <c r="J175" s="135"/>
      <c r="K175" s="165"/>
      <c r="L175" s="16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</row>
    <row r="176" ht="15.75" customHeight="1">
      <c r="A176" s="135"/>
      <c r="B176" s="135"/>
      <c r="C176" s="135"/>
      <c r="D176" s="135"/>
      <c r="E176" s="135"/>
      <c r="F176" s="165"/>
      <c r="G176" s="135"/>
      <c r="H176" s="165"/>
      <c r="I176" s="165"/>
      <c r="J176" s="135"/>
      <c r="K176" s="165"/>
      <c r="L176" s="16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</row>
    <row r="177" ht="15.75" customHeight="1">
      <c r="A177" s="135"/>
      <c r="B177" s="135"/>
      <c r="C177" s="135"/>
      <c r="D177" s="135"/>
      <c r="E177" s="135"/>
      <c r="F177" s="165"/>
      <c r="G177" s="135"/>
      <c r="H177" s="165"/>
      <c r="I177" s="165"/>
      <c r="J177" s="135"/>
      <c r="K177" s="165"/>
      <c r="L177" s="16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</row>
    <row r="178" ht="15.75" customHeight="1">
      <c r="A178" s="135"/>
      <c r="B178" s="135"/>
      <c r="C178" s="135"/>
      <c r="D178" s="135"/>
      <c r="E178" s="135"/>
      <c r="F178" s="165"/>
      <c r="G178" s="135"/>
      <c r="H178" s="165"/>
      <c r="I178" s="165"/>
      <c r="J178" s="135"/>
      <c r="K178" s="165"/>
      <c r="L178" s="16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</row>
    <row r="179" ht="15.75" customHeight="1">
      <c r="A179" s="135"/>
      <c r="B179" s="135"/>
      <c r="C179" s="135"/>
      <c r="D179" s="135"/>
      <c r="E179" s="135"/>
      <c r="F179" s="165"/>
      <c r="G179" s="135"/>
      <c r="H179" s="165"/>
      <c r="I179" s="165"/>
      <c r="J179" s="135"/>
      <c r="K179" s="165"/>
      <c r="L179" s="16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</row>
    <row r="180" ht="15.75" customHeight="1">
      <c r="A180" s="135"/>
      <c r="B180" s="135"/>
      <c r="C180" s="135"/>
      <c r="D180" s="135"/>
      <c r="E180" s="135"/>
      <c r="F180" s="165"/>
      <c r="G180" s="135"/>
      <c r="H180" s="165"/>
      <c r="I180" s="165"/>
      <c r="J180" s="135"/>
      <c r="K180" s="165"/>
      <c r="L180" s="16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</row>
    <row r="181" ht="15.75" customHeight="1">
      <c r="A181" s="135"/>
      <c r="B181" s="135"/>
      <c r="C181" s="135"/>
      <c r="D181" s="135"/>
      <c r="E181" s="135"/>
      <c r="F181" s="165"/>
      <c r="G181" s="135"/>
      <c r="H181" s="165"/>
      <c r="I181" s="165"/>
      <c r="J181" s="135"/>
      <c r="K181" s="165"/>
      <c r="L181" s="16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</row>
    <row r="182" ht="15.75" customHeight="1">
      <c r="A182" s="135"/>
      <c r="B182" s="135"/>
      <c r="C182" s="135"/>
      <c r="D182" s="135"/>
      <c r="E182" s="135"/>
      <c r="F182" s="165"/>
      <c r="G182" s="135"/>
      <c r="H182" s="165"/>
      <c r="I182" s="165"/>
      <c r="J182" s="135"/>
      <c r="K182" s="165"/>
      <c r="L182" s="16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</row>
    <row r="183" ht="15.75" customHeight="1">
      <c r="A183" s="135"/>
      <c r="B183" s="135"/>
      <c r="C183" s="135"/>
      <c r="D183" s="135"/>
      <c r="E183" s="135"/>
      <c r="F183" s="165"/>
      <c r="G183" s="135"/>
      <c r="H183" s="165"/>
      <c r="I183" s="165"/>
      <c r="J183" s="135"/>
      <c r="K183" s="165"/>
      <c r="L183" s="16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</row>
    <row r="184" ht="15.75" customHeight="1">
      <c r="A184" s="135"/>
      <c r="B184" s="135"/>
      <c r="C184" s="135"/>
      <c r="D184" s="135"/>
      <c r="E184" s="135"/>
      <c r="F184" s="165"/>
      <c r="G184" s="135"/>
      <c r="H184" s="165"/>
      <c r="I184" s="165"/>
      <c r="J184" s="135"/>
      <c r="K184" s="165"/>
      <c r="L184" s="16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</row>
    <row r="185" ht="15.75" customHeight="1">
      <c r="A185" s="135"/>
      <c r="B185" s="135"/>
      <c r="C185" s="135"/>
      <c r="D185" s="135"/>
      <c r="E185" s="135"/>
      <c r="F185" s="165"/>
      <c r="G185" s="135"/>
      <c r="H185" s="165"/>
      <c r="I185" s="165"/>
      <c r="J185" s="135"/>
      <c r="K185" s="165"/>
      <c r="L185" s="16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</row>
    <row r="186" ht="15.75" customHeight="1">
      <c r="A186" s="135"/>
      <c r="B186" s="135"/>
      <c r="C186" s="135"/>
      <c r="D186" s="135"/>
      <c r="E186" s="135"/>
      <c r="F186" s="165"/>
      <c r="G186" s="135"/>
      <c r="H186" s="165"/>
      <c r="I186" s="165"/>
      <c r="J186" s="135"/>
      <c r="K186" s="165"/>
      <c r="L186" s="16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</row>
    <row r="187" ht="15.75" customHeight="1">
      <c r="A187" s="135"/>
      <c r="B187" s="135"/>
      <c r="C187" s="135"/>
      <c r="D187" s="135"/>
      <c r="E187" s="135"/>
      <c r="F187" s="165"/>
      <c r="G187" s="135"/>
      <c r="H187" s="165"/>
      <c r="I187" s="165"/>
      <c r="J187" s="135"/>
      <c r="K187" s="165"/>
      <c r="L187" s="16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</row>
    <row r="188" ht="15.75" customHeight="1">
      <c r="A188" s="135"/>
      <c r="B188" s="135"/>
      <c r="C188" s="135"/>
      <c r="D188" s="135"/>
      <c r="E188" s="135"/>
      <c r="F188" s="165"/>
      <c r="G188" s="135"/>
      <c r="H188" s="165"/>
      <c r="I188" s="165"/>
      <c r="J188" s="135"/>
      <c r="K188" s="165"/>
      <c r="L188" s="16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</row>
    <row r="189" ht="15.75" customHeight="1">
      <c r="A189" s="135"/>
      <c r="B189" s="135"/>
      <c r="C189" s="135"/>
      <c r="D189" s="135"/>
      <c r="E189" s="135"/>
      <c r="F189" s="165"/>
      <c r="G189" s="135"/>
      <c r="H189" s="165"/>
      <c r="I189" s="165"/>
      <c r="J189" s="135"/>
      <c r="K189" s="165"/>
      <c r="L189" s="16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</row>
    <row r="190" ht="15.75" customHeight="1">
      <c r="A190" s="135"/>
      <c r="B190" s="135"/>
      <c r="C190" s="135"/>
      <c r="D190" s="135"/>
      <c r="E190" s="135"/>
      <c r="F190" s="165"/>
      <c r="G190" s="135"/>
      <c r="H190" s="165"/>
      <c r="I190" s="165"/>
      <c r="J190" s="135"/>
      <c r="K190" s="165"/>
      <c r="L190" s="16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</row>
    <row r="191" ht="15.75" customHeight="1">
      <c r="A191" s="135"/>
      <c r="B191" s="135"/>
      <c r="C191" s="135"/>
      <c r="D191" s="135"/>
      <c r="E191" s="135"/>
      <c r="F191" s="165"/>
      <c r="G191" s="135"/>
      <c r="H191" s="165"/>
      <c r="I191" s="165"/>
      <c r="J191" s="135"/>
      <c r="K191" s="165"/>
      <c r="L191" s="16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</row>
    <row r="192" ht="15.75" customHeight="1">
      <c r="A192" s="135"/>
      <c r="B192" s="135"/>
      <c r="C192" s="135"/>
      <c r="D192" s="135"/>
      <c r="E192" s="135"/>
      <c r="F192" s="165"/>
      <c r="G192" s="135"/>
      <c r="H192" s="165"/>
      <c r="I192" s="165"/>
      <c r="J192" s="135"/>
      <c r="K192" s="165"/>
      <c r="L192" s="16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</row>
    <row r="193" ht="15.75" customHeight="1">
      <c r="A193" s="135"/>
      <c r="B193" s="135"/>
      <c r="C193" s="135"/>
      <c r="D193" s="135"/>
      <c r="E193" s="135"/>
      <c r="F193" s="165"/>
      <c r="G193" s="135"/>
      <c r="H193" s="165"/>
      <c r="I193" s="165"/>
      <c r="J193" s="135"/>
      <c r="K193" s="165"/>
      <c r="L193" s="16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</row>
    <row r="194" ht="15.75" customHeight="1">
      <c r="A194" s="135"/>
      <c r="B194" s="135"/>
      <c r="C194" s="135"/>
      <c r="D194" s="135"/>
      <c r="E194" s="135"/>
      <c r="F194" s="165"/>
      <c r="G194" s="135"/>
      <c r="H194" s="165"/>
      <c r="I194" s="165"/>
      <c r="J194" s="135"/>
      <c r="K194" s="165"/>
      <c r="L194" s="16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</row>
    <row r="195" ht="15.75" customHeight="1">
      <c r="A195" s="135"/>
      <c r="B195" s="135"/>
      <c r="C195" s="135"/>
      <c r="D195" s="135"/>
      <c r="E195" s="135"/>
      <c r="F195" s="165"/>
      <c r="G195" s="135"/>
      <c r="H195" s="165"/>
      <c r="I195" s="165"/>
      <c r="J195" s="135"/>
      <c r="K195" s="165"/>
      <c r="L195" s="16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</row>
    <row r="196" ht="15.75" customHeight="1">
      <c r="A196" s="135"/>
      <c r="B196" s="135"/>
      <c r="C196" s="135"/>
      <c r="D196" s="135"/>
      <c r="E196" s="135"/>
      <c r="F196" s="165"/>
      <c r="G196" s="135"/>
      <c r="H196" s="165"/>
      <c r="I196" s="165"/>
      <c r="J196" s="135"/>
      <c r="K196" s="165"/>
      <c r="L196" s="16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</row>
    <row r="197" ht="15.75" customHeight="1">
      <c r="A197" s="135"/>
      <c r="B197" s="135"/>
      <c r="C197" s="135"/>
      <c r="D197" s="135"/>
      <c r="E197" s="135"/>
      <c r="F197" s="165"/>
      <c r="G197" s="135"/>
      <c r="H197" s="165"/>
      <c r="I197" s="165"/>
      <c r="J197" s="135"/>
      <c r="K197" s="165"/>
      <c r="L197" s="16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</row>
    <row r="198" ht="15.75" customHeight="1">
      <c r="A198" s="135"/>
      <c r="B198" s="135"/>
      <c r="C198" s="135"/>
      <c r="D198" s="135"/>
      <c r="E198" s="135"/>
      <c r="F198" s="165"/>
      <c r="G198" s="135"/>
      <c r="H198" s="165"/>
      <c r="I198" s="165"/>
      <c r="J198" s="135"/>
      <c r="K198" s="165"/>
      <c r="L198" s="16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</row>
    <row r="199" ht="15.75" customHeight="1">
      <c r="A199" s="135"/>
      <c r="B199" s="135"/>
      <c r="C199" s="135"/>
      <c r="D199" s="135"/>
      <c r="E199" s="135"/>
      <c r="F199" s="165"/>
      <c r="G199" s="135"/>
      <c r="H199" s="165"/>
      <c r="I199" s="165"/>
      <c r="J199" s="135"/>
      <c r="K199" s="165"/>
      <c r="L199" s="16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</row>
    <row r="200" ht="15.75" customHeight="1">
      <c r="A200" s="135"/>
      <c r="B200" s="135"/>
      <c r="C200" s="135"/>
      <c r="D200" s="135"/>
      <c r="E200" s="135"/>
      <c r="F200" s="165"/>
      <c r="G200" s="135"/>
      <c r="H200" s="165"/>
      <c r="I200" s="165"/>
      <c r="J200" s="135"/>
      <c r="K200" s="165"/>
      <c r="L200" s="16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</row>
    <row r="201" ht="15.75" customHeight="1">
      <c r="A201" s="135"/>
      <c r="B201" s="135"/>
      <c r="C201" s="135"/>
      <c r="D201" s="135"/>
      <c r="E201" s="135"/>
      <c r="F201" s="165"/>
      <c r="G201" s="135"/>
      <c r="H201" s="165"/>
      <c r="I201" s="165"/>
      <c r="J201" s="135"/>
      <c r="K201" s="165"/>
      <c r="L201" s="16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</row>
    <row r="202" ht="15.75" customHeight="1">
      <c r="A202" s="135"/>
      <c r="B202" s="135"/>
      <c r="C202" s="135"/>
      <c r="D202" s="135"/>
      <c r="E202" s="135"/>
      <c r="F202" s="165"/>
      <c r="G202" s="135"/>
      <c r="H202" s="165"/>
      <c r="I202" s="165"/>
      <c r="J202" s="135"/>
      <c r="K202" s="165"/>
      <c r="L202" s="16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</row>
    <row r="203" ht="15.75" customHeight="1">
      <c r="A203" s="135"/>
      <c r="B203" s="135"/>
      <c r="C203" s="135"/>
      <c r="D203" s="135"/>
      <c r="E203" s="135"/>
      <c r="F203" s="165"/>
      <c r="G203" s="135"/>
      <c r="H203" s="165"/>
      <c r="I203" s="165"/>
      <c r="J203" s="135"/>
      <c r="K203" s="165"/>
      <c r="L203" s="16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</row>
    <row r="204" ht="15.75" customHeight="1">
      <c r="A204" s="135"/>
      <c r="B204" s="135"/>
      <c r="C204" s="135"/>
      <c r="D204" s="135"/>
      <c r="E204" s="135"/>
      <c r="F204" s="165"/>
      <c r="G204" s="135"/>
      <c r="H204" s="165"/>
      <c r="I204" s="165"/>
      <c r="J204" s="135"/>
      <c r="K204" s="165"/>
      <c r="L204" s="16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</row>
    <row r="205" ht="15.75" customHeight="1">
      <c r="A205" s="135"/>
      <c r="B205" s="135"/>
      <c r="C205" s="135"/>
      <c r="D205" s="135"/>
      <c r="E205" s="135"/>
      <c r="F205" s="165"/>
      <c r="G205" s="135"/>
      <c r="H205" s="165"/>
      <c r="I205" s="165"/>
      <c r="J205" s="135"/>
      <c r="K205" s="165"/>
      <c r="L205" s="16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</row>
    <row r="206" ht="15.75" customHeight="1">
      <c r="A206" s="135"/>
      <c r="B206" s="135"/>
      <c r="C206" s="135"/>
      <c r="D206" s="135"/>
      <c r="E206" s="135"/>
      <c r="F206" s="165"/>
      <c r="G206" s="135"/>
      <c r="H206" s="165"/>
      <c r="I206" s="165"/>
      <c r="J206" s="135"/>
      <c r="K206" s="165"/>
      <c r="L206" s="16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</row>
    <row r="207" ht="15.75" customHeight="1">
      <c r="A207" s="135"/>
      <c r="B207" s="135"/>
      <c r="C207" s="135"/>
      <c r="D207" s="135"/>
      <c r="E207" s="135"/>
      <c r="F207" s="165"/>
      <c r="G207" s="135"/>
      <c r="H207" s="165"/>
      <c r="I207" s="165"/>
      <c r="J207" s="135"/>
      <c r="K207" s="165"/>
      <c r="L207" s="16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</row>
    <row r="208" ht="15.75" customHeight="1">
      <c r="A208" s="135"/>
      <c r="B208" s="135"/>
      <c r="C208" s="135"/>
      <c r="D208" s="135"/>
      <c r="E208" s="135"/>
      <c r="F208" s="165"/>
      <c r="G208" s="135"/>
      <c r="H208" s="165"/>
      <c r="I208" s="165"/>
      <c r="J208" s="135"/>
      <c r="K208" s="165"/>
      <c r="L208" s="16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</row>
    <row r="209" ht="15.75" customHeight="1">
      <c r="A209" s="135"/>
      <c r="B209" s="135"/>
      <c r="C209" s="135"/>
      <c r="D209" s="135"/>
      <c r="E209" s="135"/>
      <c r="F209" s="165"/>
      <c r="G209" s="135"/>
      <c r="H209" s="165"/>
      <c r="I209" s="165"/>
      <c r="J209" s="135"/>
      <c r="K209" s="165"/>
      <c r="L209" s="16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</row>
    <row r="210" ht="15.75" customHeight="1">
      <c r="A210" s="135"/>
      <c r="B210" s="135"/>
      <c r="C210" s="135"/>
      <c r="D210" s="135"/>
      <c r="E210" s="135"/>
      <c r="F210" s="165"/>
      <c r="G210" s="135"/>
      <c r="H210" s="165"/>
      <c r="I210" s="165"/>
      <c r="J210" s="135"/>
      <c r="K210" s="165"/>
      <c r="L210" s="16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</row>
    <row r="211" ht="15.75" customHeight="1">
      <c r="A211" s="135"/>
      <c r="B211" s="135"/>
      <c r="C211" s="135"/>
      <c r="D211" s="135"/>
      <c r="E211" s="135"/>
      <c r="F211" s="165"/>
      <c r="G211" s="135"/>
      <c r="H211" s="165"/>
      <c r="I211" s="165"/>
      <c r="J211" s="135"/>
      <c r="K211" s="165"/>
      <c r="L211" s="16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</row>
    <row r="212" ht="15.75" customHeight="1">
      <c r="A212" s="135"/>
      <c r="B212" s="135"/>
      <c r="C212" s="135"/>
      <c r="D212" s="135"/>
      <c r="E212" s="135"/>
      <c r="F212" s="165"/>
      <c r="G212" s="135"/>
      <c r="H212" s="165"/>
      <c r="I212" s="165"/>
      <c r="J212" s="135"/>
      <c r="K212" s="165"/>
      <c r="L212" s="16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</row>
    <row r="213" ht="15.75" customHeight="1">
      <c r="A213" s="135"/>
      <c r="B213" s="135"/>
      <c r="C213" s="135"/>
      <c r="D213" s="135"/>
      <c r="E213" s="135"/>
      <c r="F213" s="165"/>
      <c r="G213" s="135"/>
      <c r="H213" s="165"/>
      <c r="I213" s="165"/>
      <c r="J213" s="135"/>
      <c r="K213" s="165"/>
      <c r="L213" s="16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</row>
    <row r="214" ht="15.75" customHeight="1">
      <c r="A214" s="135"/>
      <c r="B214" s="135"/>
      <c r="C214" s="135"/>
      <c r="D214" s="135"/>
      <c r="E214" s="135"/>
      <c r="F214" s="165"/>
      <c r="G214" s="135"/>
      <c r="H214" s="165"/>
      <c r="I214" s="165"/>
      <c r="J214" s="135"/>
      <c r="K214" s="165"/>
      <c r="L214" s="16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</row>
    <row r="215" ht="15.75" customHeight="1">
      <c r="A215" s="135"/>
      <c r="B215" s="135"/>
      <c r="C215" s="135"/>
      <c r="D215" s="135"/>
      <c r="E215" s="135"/>
      <c r="F215" s="165"/>
      <c r="G215" s="135"/>
      <c r="H215" s="165"/>
      <c r="I215" s="165"/>
      <c r="J215" s="135"/>
      <c r="K215" s="165"/>
      <c r="L215" s="16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</row>
    <row r="216" ht="15.75" customHeight="1">
      <c r="A216" s="135"/>
      <c r="B216" s="135"/>
      <c r="C216" s="135"/>
      <c r="D216" s="135"/>
      <c r="E216" s="135"/>
      <c r="F216" s="165"/>
      <c r="G216" s="135"/>
      <c r="H216" s="165"/>
      <c r="I216" s="165"/>
      <c r="J216" s="135"/>
      <c r="K216" s="165"/>
      <c r="L216" s="16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</row>
    <row r="217" ht="15.75" customHeight="1">
      <c r="A217" s="135"/>
      <c r="B217" s="135"/>
      <c r="C217" s="135"/>
      <c r="D217" s="135"/>
      <c r="E217" s="135"/>
      <c r="F217" s="165"/>
      <c r="G217" s="135"/>
      <c r="H217" s="165"/>
      <c r="I217" s="165"/>
      <c r="J217" s="135"/>
      <c r="K217" s="165"/>
      <c r="L217" s="16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</row>
    <row r="218" ht="15.75" customHeight="1">
      <c r="A218" s="135"/>
      <c r="B218" s="135"/>
      <c r="C218" s="135"/>
      <c r="D218" s="135"/>
      <c r="E218" s="135"/>
      <c r="F218" s="165"/>
      <c r="G218" s="135"/>
      <c r="H218" s="165"/>
      <c r="I218" s="165"/>
      <c r="J218" s="135"/>
      <c r="K218" s="165"/>
      <c r="L218" s="16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</row>
    <row r="219" ht="15.75" customHeight="1">
      <c r="A219" s="135"/>
      <c r="B219" s="135"/>
      <c r="C219" s="135"/>
      <c r="D219" s="135"/>
      <c r="E219" s="135"/>
      <c r="F219" s="165"/>
      <c r="G219" s="135"/>
      <c r="H219" s="165"/>
      <c r="I219" s="165"/>
      <c r="J219" s="135"/>
      <c r="K219" s="165"/>
      <c r="L219" s="16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</row>
    <row r="220" ht="15.75" customHeight="1">
      <c r="A220" s="135"/>
      <c r="B220" s="135"/>
      <c r="C220" s="135"/>
      <c r="D220" s="135"/>
      <c r="E220" s="135"/>
      <c r="F220" s="165"/>
      <c r="G220" s="135"/>
      <c r="H220" s="165"/>
      <c r="I220" s="165"/>
      <c r="J220" s="135"/>
      <c r="K220" s="165"/>
      <c r="L220" s="16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</row>
    <row r="221" ht="15.75" customHeight="1">
      <c r="A221" s="135"/>
      <c r="B221" s="135"/>
      <c r="C221" s="135"/>
      <c r="D221" s="135"/>
      <c r="E221" s="135"/>
      <c r="F221" s="165"/>
      <c r="G221" s="135"/>
      <c r="H221" s="165"/>
      <c r="I221" s="165"/>
      <c r="J221" s="135"/>
      <c r="K221" s="165"/>
      <c r="L221" s="16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</row>
    <row r="222" ht="15.75" customHeight="1">
      <c r="A222" s="135"/>
      <c r="B222" s="135"/>
      <c r="C222" s="135"/>
      <c r="D222" s="135"/>
      <c r="E222" s="135"/>
      <c r="F222" s="165"/>
      <c r="G222" s="135"/>
      <c r="H222" s="165"/>
      <c r="I222" s="165"/>
      <c r="J222" s="135"/>
      <c r="K222" s="165"/>
      <c r="L222" s="16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</row>
    <row r="223" ht="15.75" customHeight="1">
      <c r="A223" s="135"/>
      <c r="B223" s="135"/>
      <c r="C223" s="135"/>
      <c r="D223" s="135"/>
      <c r="E223" s="135"/>
      <c r="F223" s="165"/>
      <c r="G223" s="135"/>
      <c r="H223" s="165"/>
      <c r="I223" s="165"/>
      <c r="J223" s="135"/>
      <c r="K223" s="165"/>
      <c r="L223" s="16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</row>
    <row r="224" ht="15.75" customHeight="1">
      <c r="A224" s="135"/>
      <c r="B224" s="135"/>
      <c r="C224" s="135"/>
      <c r="D224" s="135"/>
      <c r="E224" s="135"/>
      <c r="F224" s="165"/>
      <c r="G224" s="135"/>
      <c r="H224" s="165"/>
      <c r="I224" s="165"/>
      <c r="J224" s="135"/>
      <c r="K224" s="165"/>
      <c r="L224" s="16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</row>
    <row r="225" ht="15.75" customHeight="1">
      <c r="A225" s="135"/>
      <c r="B225" s="135"/>
      <c r="C225" s="135"/>
      <c r="D225" s="135"/>
      <c r="E225" s="135"/>
      <c r="F225" s="165"/>
      <c r="G225" s="135"/>
      <c r="H225" s="165"/>
      <c r="I225" s="165"/>
      <c r="J225" s="135"/>
      <c r="K225" s="165"/>
      <c r="L225" s="16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</row>
    <row r="226" ht="15.75" customHeight="1">
      <c r="A226" s="135"/>
      <c r="B226" s="135"/>
      <c r="C226" s="135"/>
      <c r="D226" s="135"/>
      <c r="E226" s="135"/>
      <c r="F226" s="165"/>
      <c r="G226" s="135"/>
      <c r="H226" s="165"/>
      <c r="I226" s="165"/>
      <c r="J226" s="135"/>
      <c r="K226" s="165"/>
      <c r="L226" s="16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</row>
    <row r="227" ht="15.75" customHeight="1">
      <c r="A227" s="135"/>
      <c r="B227" s="135"/>
      <c r="C227" s="135"/>
      <c r="D227" s="135"/>
      <c r="E227" s="135"/>
      <c r="F227" s="165"/>
      <c r="G227" s="135"/>
      <c r="H227" s="165"/>
      <c r="I227" s="165"/>
      <c r="J227" s="135"/>
      <c r="K227" s="165"/>
      <c r="L227" s="16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</row>
    <row r="228" ht="15.75" customHeight="1">
      <c r="A228" s="135"/>
      <c r="B228" s="135"/>
      <c r="C228" s="135"/>
      <c r="D228" s="135"/>
      <c r="E228" s="135"/>
      <c r="F228" s="165"/>
      <c r="G228" s="135"/>
      <c r="H228" s="165"/>
      <c r="I228" s="165"/>
      <c r="J228" s="135"/>
      <c r="K228" s="165"/>
      <c r="L228" s="16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</row>
    <row r="229" ht="15.75" customHeight="1">
      <c r="A229" s="135"/>
      <c r="B229" s="135"/>
      <c r="C229" s="135"/>
      <c r="D229" s="135"/>
      <c r="E229" s="135"/>
      <c r="F229" s="165"/>
      <c r="G229" s="135"/>
      <c r="H229" s="165"/>
      <c r="I229" s="165"/>
      <c r="J229" s="135"/>
      <c r="K229" s="165"/>
      <c r="L229" s="16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</row>
    <row r="230" ht="15.75" customHeight="1">
      <c r="A230" s="135"/>
      <c r="B230" s="135"/>
      <c r="C230" s="135"/>
      <c r="D230" s="135"/>
      <c r="E230" s="135"/>
      <c r="F230" s="165"/>
      <c r="G230" s="135"/>
      <c r="H230" s="165"/>
      <c r="I230" s="165"/>
      <c r="J230" s="135"/>
      <c r="K230" s="165"/>
      <c r="L230" s="16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</row>
    <row r="231" ht="15.75" customHeight="1">
      <c r="A231" s="135"/>
      <c r="B231" s="135"/>
      <c r="C231" s="135"/>
      <c r="D231" s="135"/>
      <c r="E231" s="135"/>
      <c r="F231" s="165"/>
      <c r="G231" s="135"/>
      <c r="H231" s="165"/>
      <c r="I231" s="165"/>
      <c r="J231" s="135"/>
      <c r="K231" s="165"/>
      <c r="L231" s="16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</row>
    <row r="232" ht="15.75" customHeight="1">
      <c r="A232" s="135"/>
      <c r="B232" s="135"/>
      <c r="C232" s="135"/>
      <c r="D232" s="135"/>
      <c r="E232" s="135"/>
      <c r="F232" s="165"/>
      <c r="G232" s="135"/>
      <c r="H232" s="165"/>
      <c r="I232" s="165"/>
      <c r="J232" s="135"/>
      <c r="K232" s="165"/>
      <c r="L232" s="16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3" ht="15.75" customHeight="1">
      <c r="A233" s="135"/>
      <c r="B233" s="135"/>
      <c r="C233" s="135"/>
      <c r="D233" s="135"/>
      <c r="E233" s="135"/>
      <c r="F233" s="165"/>
      <c r="G233" s="135"/>
      <c r="H233" s="165"/>
      <c r="I233" s="165"/>
      <c r="J233" s="135"/>
      <c r="K233" s="165"/>
      <c r="L233" s="16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</row>
    <row r="234" ht="15.75" customHeight="1">
      <c r="A234" s="135"/>
      <c r="B234" s="135"/>
      <c r="C234" s="135"/>
      <c r="D234" s="135"/>
      <c r="E234" s="135"/>
      <c r="F234" s="165"/>
      <c r="G234" s="135"/>
      <c r="H234" s="165"/>
      <c r="I234" s="165"/>
      <c r="J234" s="135"/>
      <c r="K234" s="165"/>
      <c r="L234" s="16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</row>
    <row r="235" ht="15.75" customHeight="1">
      <c r="A235" s="135"/>
      <c r="B235" s="135"/>
      <c r="C235" s="135"/>
      <c r="D235" s="135"/>
      <c r="E235" s="135"/>
      <c r="F235" s="165"/>
      <c r="G235" s="135"/>
      <c r="H235" s="165"/>
      <c r="I235" s="165"/>
      <c r="J235" s="135"/>
      <c r="K235" s="165"/>
      <c r="L235" s="16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</row>
    <row r="236" ht="15.75" customHeight="1">
      <c r="A236" s="135"/>
      <c r="B236" s="135"/>
      <c r="C236" s="135"/>
      <c r="D236" s="135"/>
      <c r="E236" s="135"/>
      <c r="F236" s="165"/>
      <c r="G236" s="135"/>
      <c r="H236" s="165"/>
      <c r="I236" s="165"/>
      <c r="J236" s="135"/>
      <c r="K236" s="165"/>
      <c r="L236" s="16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</row>
    <row r="237" ht="15.75" customHeight="1">
      <c r="A237" s="135"/>
      <c r="B237" s="135"/>
      <c r="C237" s="135"/>
      <c r="D237" s="135"/>
      <c r="E237" s="135"/>
      <c r="F237" s="165"/>
      <c r="G237" s="135"/>
      <c r="H237" s="165"/>
      <c r="I237" s="165"/>
      <c r="J237" s="135"/>
      <c r="K237" s="165"/>
      <c r="L237" s="16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</row>
    <row r="238" ht="15.75" customHeight="1">
      <c r="A238" s="135"/>
      <c r="B238" s="135"/>
      <c r="C238" s="135"/>
      <c r="D238" s="135"/>
      <c r="E238" s="135"/>
      <c r="F238" s="165"/>
      <c r="G238" s="135"/>
      <c r="H238" s="165"/>
      <c r="I238" s="165"/>
      <c r="J238" s="135"/>
      <c r="K238" s="165"/>
      <c r="L238" s="16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</row>
    <row r="239" ht="15.75" customHeight="1">
      <c r="A239" s="135"/>
      <c r="B239" s="135"/>
      <c r="C239" s="135"/>
      <c r="D239" s="135"/>
      <c r="E239" s="135"/>
      <c r="F239" s="165"/>
      <c r="G239" s="135"/>
      <c r="H239" s="165"/>
      <c r="I239" s="165"/>
      <c r="J239" s="135"/>
      <c r="K239" s="165"/>
      <c r="L239" s="16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</row>
    <row r="240" ht="15.75" customHeight="1">
      <c r="A240" s="135"/>
      <c r="B240" s="135"/>
      <c r="C240" s="135"/>
      <c r="D240" s="135"/>
      <c r="E240" s="135"/>
      <c r="F240" s="165"/>
      <c r="G240" s="135"/>
      <c r="H240" s="165"/>
      <c r="I240" s="165"/>
      <c r="J240" s="135"/>
      <c r="K240" s="165"/>
      <c r="L240" s="16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</row>
    <row r="241" ht="15.75" customHeight="1">
      <c r="A241" s="135"/>
      <c r="B241" s="135"/>
      <c r="C241" s="135"/>
      <c r="D241" s="135"/>
      <c r="E241" s="135"/>
      <c r="F241" s="165"/>
      <c r="G241" s="135"/>
      <c r="H241" s="165"/>
      <c r="I241" s="165"/>
      <c r="J241" s="135"/>
      <c r="K241" s="165"/>
      <c r="L241" s="16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</row>
    <row r="242" ht="15.75" customHeight="1">
      <c r="A242" s="135"/>
      <c r="B242" s="135"/>
      <c r="C242" s="135"/>
      <c r="D242" s="135"/>
      <c r="E242" s="135"/>
      <c r="F242" s="165"/>
      <c r="G242" s="135"/>
      <c r="H242" s="165"/>
      <c r="I242" s="165"/>
      <c r="J242" s="135"/>
      <c r="K242" s="165"/>
      <c r="L242" s="16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</row>
    <row r="243" ht="15.75" customHeight="1">
      <c r="A243" s="135"/>
      <c r="B243" s="135"/>
      <c r="C243" s="135"/>
      <c r="D243" s="135"/>
      <c r="E243" s="135"/>
      <c r="F243" s="165"/>
      <c r="G243" s="135"/>
      <c r="H243" s="165"/>
      <c r="I243" s="165"/>
      <c r="J243" s="135"/>
      <c r="K243" s="165"/>
      <c r="L243" s="16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</row>
    <row r="244" ht="15.75" customHeight="1">
      <c r="A244" s="135"/>
      <c r="B244" s="135"/>
      <c r="C244" s="135"/>
      <c r="D244" s="135"/>
      <c r="E244" s="135"/>
      <c r="F244" s="165"/>
      <c r="G244" s="135"/>
      <c r="H244" s="165"/>
      <c r="I244" s="165"/>
      <c r="J244" s="135"/>
      <c r="K244" s="165"/>
      <c r="L244" s="16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</row>
    <row r="245" ht="15.75" customHeight="1">
      <c r="A245" s="135"/>
      <c r="B245" s="135"/>
      <c r="C245" s="135"/>
      <c r="D245" s="135"/>
      <c r="E245" s="135"/>
      <c r="F245" s="165"/>
      <c r="G245" s="135"/>
      <c r="H245" s="165"/>
      <c r="I245" s="165"/>
      <c r="J245" s="135"/>
      <c r="K245" s="165"/>
      <c r="L245" s="16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</row>
    <row r="246" ht="15.75" customHeight="1">
      <c r="A246" s="135"/>
      <c r="B246" s="135"/>
      <c r="C246" s="135"/>
      <c r="D246" s="135"/>
      <c r="E246" s="135"/>
      <c r="F246" s="165"/>
      <c r="G246" s="135"/>
      <c r="H246" s="165"/>
      <c r="I246" s="165"/>
      <c r="J246" s="135"/>
      <c r="K246" s="165"/>
      <c r="L246" s="16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</row>
    <row r="247" ht="15.75" customHeight="1">
      <c r="A247" s="135"/>
      <c r="B247" s="135"/>
      <c r="C247" s="135"/>
      <c r="D247" s="135"/>
      <c r="E247" s="135"/>
      <c r="F247" s="165"/>
      <c r="G247" s="135"/>
      <c r="H247" s="165"/>
      <c r="I247" s="165"/>
      <c r="J247" s="135"/>
      <c r="K247" s="165"/>
      <c r="L247" s="16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</row>
    <row r="248" ht="15.75" customHeight="1">
      <c r="A248" s="135"/>
      <c r="B248" s="135"/>
      <c r="C248" s="135"/>
      <c r="D248" s="135"/>
      <c r="E248" s="135"/>
      <c r="F248" s="165"/>
      <c r="G248" s="135"/>
      <c r="H248" s="165"/>
      <c r="I248" s="165"/>
      <c r="J248" s="135"/>
      <c r="K248" s="165"/>
      <c r="L248" s="16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</row>
    <row r="249" ht="15.75" customHeight="1">
      <c r="A249" s="135"/>
      <c r="B249" s="135"/>
      <c r="C249" s="135"/>
      <c r="D249" s="135"/>
      <c r="E249" s="135"/>
      <c r="F249" s="165"/>
      <c r="G249" s="135"/>
      <c r="H249" s="165"/>
      <c r="I249" s="165"/>
      <c r="J249" s="135"/>
      <c r="K249" s="165"/>
      <c r="L249" s="16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</row>
    <row r="250" ht="15.75" customHeight="1">
      <c r="A250" s="135"/>
      <c r="B250" s="135"/>
      <c r="C250" s="135"/>
      <c r="D250" s="135"/>
      <c r="E250" s="135"/>
      <c r="F250" s="165"/>
      <c r="G250" s="135"/>
      <c r="H250" s="165"/>
      <c r="I250" s="165"/>
      <c r="J250" s="135"/>
      <c r="K250" s="165"/>
      <c r="L250" s="16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</row>
    <row r="251" ht="15.75" customHeight="1">
      <c r="A251" s="135"/>
      <c r="B251" s="135"/>
      <c r="C251" s="135"/>
      <c r="D251" s="135"/>
      <c r="E251" s="135"/>
      <c r="F251" s="165"/>
      <c r="G251" s="135"/>
      <c r="H251" s="165"/>
      <c r="I251" s="165"/>
      <c r="J251" s="135"/>
      <c r="K251" s="165"/>
      <c r="L251" s="16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</row>
    <row r="252" ht="15.75" customHeight="1">
      <c r="A252" s="135"/>
      <c r="B252" s="135"/>
      <c r="C252" s="135"/>
      <c r="D252" s="135"/>
      <c r="E252" s="135"/>
      <c r="F252" s="165"/>
      <c r="G252" s="135"/>
      <c r="H252" s="165"/>
      <c r="I252" s="165"/>
      <c r="J252" s="135"/>
      <c r="K252" s="165"/>
      <c r="L252" s="16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</row>
    <row r="253" ht="15.75" customHeight="1">
      <c r="A253" s="135"/>
      <c r="B253" s="135"/>
      <c r="C253" s="135"/>
      <c r="D253" s="135"/>
      <c r="E253" s="135"/>
      <c r="F253" s="165"/>
      <c r="G253" s="135"/>
      <c r="H253" s="165"/>
      <c r="I253" s="165"/>
      <c r="J253" s="135"/>
      <c r="K253" s="165"/>
      <c r="L253" s="16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ht="15.75" customHeight="1">
      <c r="A254" s="135"/>
      <c r="B254" s="135"/>
      <c r="C254" s="135"/>
      <c r="D254" s="135"/>
      <c r="E254" s="135"/>
      <c r="F254" s="165"/>
      <c r="G254" s="135"/>
      <c r="H254" s="165"/>
      <c r="I254" s="165"/>
      <c r="J254" s="135"/>
      <c r="K254" s="165"/>
      <c r="L254" s="16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ht="15.75" customHeight="1">
      <c r="A255" s="135"/>
      <c r="B255" s="135"/>
      <c r="C255" s="135"/>
      <c r="D255" s="135"/>
      <c r="E255" s="135"/>
      <c r="F255" s="165"/>
      <c r="G255" s="135"/>
      <c r="H255" s="165"/>
      <c r="I255" s="165"/>
      <c r="J255" s="135"/>
      <c r="K255" s="165"/>
      <c r="L255" s="16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</row>
    <row r="256" ht="15.75" customHeight="1">
      <c r="A256" s="135"/>
      <c r="B256" s="135"/>
      <c r="C256" s="135"/>
      <c r="D256" s="135"/>
      <c r="E256" s="135"/>
      <c r="F256" s="165"/>
      <c r="G256" s="135"/>
      <c r="H256" s="165"/>
      <c r="I256" s="165"/>
      <c r="J256" s="135"/>
      <c r="K256" s="165"/>
      <c r="L256" s="16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</row>
    <row r="257" ht="15.75" customHeight="1">
      <c r="A257" s="135"/>
      <c r="B257" s="135"/>
      <c r="C257" s="135"/>
      <c r="D257" s="135"/>
      <c r="E257" s="135"/>
      <c r="F257" s="165"/>
      <c r="G257" s="135"/>
      <c r="H257" s="165"/>
      <c r="I257" s="165"/>
      <c r="J257" s="135"/>
      <c r="K257" s="165"/>
      <c r="L257" s="16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</row>
    <row r="258" ht="15.75" customHeight="1">
      <c r="A258" s="135"/>
      <c r="B258" s="135"/>
      <c r="C258" s="135"/>
      <c r="D258" s="135"/>
      <c r="E258" s="135"/>
      <c r="F258" s="165"/>
      <c r="G258" s="135"/>
      <c r="H258" s="165"/>
      <c r="I258" s="165"/>
      <c r="J258" s="135"/>
      <c r="K258" s="165"/>
      <c r="L258" s="16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</row>
    <row r="259" ht="15.75" customHeight="1">
      <c r="A259" s="135"/>
      <c r="B259" s="135"/>
      <c r="C259" s="135"/>
      <c r="D259" s="135"/>
      <c r="E259" s="135"/>
      <c r="F259" s="165"/>
      <c r="G259" s="135"/>
      <c r="H259" s="165"/>
      <c r="I259" s="165"/>
      <c r="J259" s="135"/>
      <c r="K259" s="165"/>
      <c r="L259" s="16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</row>
    <row r="260" ht="15.75" customHeight="1">
      <c r="A260" s="135"/>
      <c r="B260" s="135"/>
      <c r="C260" s="135"/>
      <c r="D260" s="135"/>
      <c r="E260" s="135"/>
      <c r="F260" s="165"/>
      <c r="G260" s="135"/>
      <c r="H260" s="165"/>
      <c r="I260" s="165"/>
      <c r="J260" s="135"/>
      <c r="K260" s="165"/>
      <c r="L260" s="16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</row>
    <row r="261" ht="15.75" customHeight="1">
      <c r="A261" s="135"/>
      <c r="B261" s="135"/>
      <c r="C261" s="135"/>
      <c r="D261" s="135"/>
      <c r="E261" s="135"/>
      <c r="F261" s="165"/>
      <c r="G261" s="135"/>
      <c r="H261" s="165"/>
      <c r="I261" s="165"/>
      <c r="J261" s="135"/>
      <c r="K261" s="165"/>
      <c r="L261" s="16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</row>
    <row r="262" ht="15.75" customHeight="1">
      <c r="A262" s="135"/>
      <c r="B262" s="135"/>
      <c r="C262" s="135"/>
      <c r="D262" s="135"/>
      <c r="E262" s="135"/>
      <c r="F262" s="165"/>
      <c r="G262" s="135"/>
      <c r="H262" s="165"/>
      <c r="I262" s="165"/>
      <c r="J262" s="135"/>
      <c r="K262" s="165"/>
      <c r="L262" s="16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</row>
    <row r="263" ht="15.75" customHeight="1">
      <c r="A263" s="135"/>
      <c r="B263" s="135"/>
      <c r="C263" s="135"/>
      <c r="D263" s="135"/>
      <c r="E263" s="135"/>
      <c r="F263" s="165"/>
      <c r="G263" s="135"/>
      <c r="H263" s="165"/>
      <c r="I263" s="165"/>
      <c r="J263" s="135"/>
      <c r="K263" s="165"/>
      <c r="L263" s="16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</row>
    <row r="264" ht="15.75" customHeight="1">
      <c r="A264" s="135"/>
      <c r="B264" s="135"/>
      <c r="C264" s="135"/>
      <c r="D264" s="135"/>
      <c r="E264" s="135"/>
      <c r="F264" s="165"/>
      <c r="G264" s="135"/>
      <c r="H264" s="165"/>
      <c r="I264" s="165"/>
      <c r="J264" s="135"/>
      <c r="K264" s="165"/>
      <c r="L264" s="16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</row>
    <row r="265" ht="15.75" customHeight="1">
      <c r="A265" s="135"/>
      <c r="B265" s="135"/>
      <c r="C265" s="135"/>
      <c r="D265" s="135"/>
      <c r="E265" s="135"/>
      <c r="F265" s="165"/>
      <c r="G265" s="135"/>
      <c r="H265" s="165"/>
      <c r="I265" s="165"/>
      <c r="J265" s="135"/>
      <c r="K265" s="165"/>
      <c r="L265" s="16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</row>
    <row r="266" ht="15.75" customHeight="1">
      <c r="A266" s="135"/>
      <c r="B266" s="135"/>
      <c r="C266" s="135"/>
      <c r="D266" s="135"/>
      <c r="E266" s="135"/>
      <c r="F266" s="165"/>
      <c r="G266" s="135"/>
      <c r="H266" s="165"/>
      <c r="I266" s="165"/>
      <c r="J266" s="135"/>
      <c r="K266" s="165"/>
      <c r="L266" s="16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</row>
    <row r="267" ht="15.75" customHeight="1">
      <c r="A267" s="135"/>
      <c r="B267" s="135"/>
      <c r="C267" s="135"/>
      <c r="D267" s="135"/>
      <c r="E267" s="135"/>
      <c r="F267" s="165"/>
      <c r="G267" s="135"/>
      <c r="H267" s="165"/>
      <c r="I267" s="165"/>
      <c r="J267" s="135"/>
      <c r="K267" s="165"/>
      <c r="L267" s="16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</row>
    <row r="268" ht="15.75" customHeight="1">
      <c r="A268" s="135"/>
      <c r="B268" s="135"/>
      <c r="C268" s="135"/>
      <c r="D268" s="135"/>
      <c r="E268" s="135"/>
      <c r="F268" s="165"/>
      <c r="G268" s="135"/>
      <c r="H268" s="165"/>
      <c r="I268" s="165"/>
      <c r="J268" s="135"/>
      <c r="K268" s="165"/>
      <c r="L268" s="16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</row>
    <row r="269" ht="15.75" customHeight="1">
      <c r="A269" s="135"/>
      <c r="B269" s="135"/>
      <c r="C269" s="135"/>
      <c r="D269" s="135"/>
      <c r="E269" s="135"/>
      <c r="F269" s="165"/>
      <c r="G269" s="135"/>
      <c r="H269" s="165"/>
      <c r="I269" s="165"/>
      <c r="J269" s="135"/>
      <c r="K269" s="165"/>
      <c r="L269" s="16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</row>
    <row r="270" ht="15.75" customHeight="1">
      <c r="A270" s="135"/>
      <c r="B270" s="135"/>
      <c r="C270" s="135"/>
      <c r="D270" s="135"/>
      <c r="E270" s="135"/>
      <c r="F270" s="165"/>
      <c r="G270" s="135"/>
      <c r="H270" s="165"/>
      <c r="I270" s="165"/>
      <c r="J270" s="135"/>
      <c r="K270" s="165"/>
      <c r="L270" s="16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</row>
    <row r="271" ht="15.75" customHeight="1">
      <c r="A271" s="135"/>
      <c r="B271" s="135"/>
      <c r="C271" s="135"/>
      <c r="D271" s="135"/>
      <c r="E271" s="135"/>
      <c r="F271" s="165"/>
      <c r="G271" s="135"/>
      <c r="H271" s="165"/>
      <c r="I271" s="165"/>
      <c r="J271" s="135"/>
      <c r="K271" s="165"/>
      <c r="L271" s="16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</row>
    <row r="272" ht="15.75" customHeight="1">
      <c r="A272" s="135"/>
      <c r="B272" s="135"/>
      <c r="C272" s="135"/>
      <c r="D272" s="135"/>
      <c r="E272" s="135"/>
      <c r="F272" s="165"/>
      <c r="G272" s="135"/>
      <c r="H272" s="165"/>
      <c r="I272" s="165"/>
      <c r="J272" s="135"/>
      <c r="K272" s="165"/>
      <c r="L272" s="16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ht="15.75" customHeight="1">
      <c r="A273" s="135"/>
      <c r="B273" s="135"/>
      <c r="C273" s="135"/>
      <c r="D273" s="135"/>
      <c r="E273" s="135"/>
      <c r="F273" s="165"/>
      <c r="G273" s="135"/>
      <c r="H273" s="165"/>
      <c r="I273" s="165"/>
      <c r="J273" s="135"/>
      <c r="K273" s="165"/>
      <c r="L273" s="16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</row>
    <row r="274" ht="15.75" customHeight="1">
      <c r="A274" s="135"/>
      <c r="B274" s="135"/>
      <c r="C274" s="135"/>
      <c r="D274" s="135"/>
      <c r="E274" s="135"/>
      <c r="F274" s="165"/>
      <c r="G274" s="135"/>
      <c r="H274" s="165"/>
      <c r="I274" s="165"/>
      <c r="J274" s="135"/>
      <c r="K274" s="165"/>
      <c r="L274" s="16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</row>
    <row r="275" ht="15.75" customHeight="1">
      <c r="A275" s="135"/>
      <c r="B275" s="135"/>
      <c r="C275" s="135"/>
      <c r="D275" s="135"/>
      <c r="E275" s="135"/>
      <c r="F275" s="165"/>
      <c r="G275" s="135"/>
      <c r="H275" s="165"/>
      <c r="I275" s="165"/>
      <c r="J275" s="135"/>
      <c r="K275" s="165"/>
      <c r="L275" s="16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</row>
    <row r="276" ht="15.75" customHeight="1">
      <c r="A276" s="135"/>
      <c r="B276" s="135"/>
      <c r="C276" s="135"/>
      <c r="D276" s="135"/>
      <c r="E276" s="135"/>
      <c r="F276" s="165"/>
      <c r="G276" s="135"/>
      <c r="H276" s="165"/>
      <c r="I276" s="165"/>
      <c r="J276" s="135"/>
      <c r="K276" s="165"/>
      <c r="L276" s="16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</row>
    <row r="277" ht="15.75" customHeight="1">
      <c r="A277" s="135"/>
      <c r="B277" s="135"/>
      <c r="C277" s="135"/>
      <c r="D277" s="135"/>
      <c r="E277" s="135"/>
      <c r="F277" s="165"/>
      <c r="G277" s="135"/>
      <c r="H277" s="165"/>
      <c r="I277" s="165"/>
      <c r="J277" s="135"/>
      <c r="K277" s="165"/>
      <c r="L277" s="16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</row>
    <row r="278" ht="15.75" customHeight="1">
      <c r="A278" s="135"/>
      <c r="B278" s="135"/>
      <c r="C278" s="135"/>
      <c r="D278" s="135"/>
      <c r="E278" s="135"/>
      <c r="F278" s="165"/>
      <c r="G278" s="135"/>
      <c r="H278" s="165"/>
      <c r="I278" s="165"/>
      <c r="J278" s="135"/>
      <c r="K278" s="165"/>
      <c r="L278" s="16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</row>
    <row r="279" ht="15.75" customHeight="1">
      <c r="A279" s="135"/>
      <c r="B279" s="135"/>
      <c r="C279" s="135"/>
      <c r="D279" s="135"/>
      <c r="E279" s="135"/>
      <c r="F279" s="165"/>
      <c r="G279" s="135"/>
      <c r="H279" s="165"/>
      <c r="I279" s="165"/>
      <c r="J279" s="135"/>
      <c r="K279" s="165"/>
      <c r="L279" s="16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</row>
    <row r="280" ht="15.75" customHeight="1">
      <c r="A280" s="135"/>
      <c r="B280" s="135"/>
      <c r="C280" s="135"/>
      <c r="D280" s="135"/>
      <c r="E280" s="135"/>
      <c r="F280" s="165"/>
      <c r="G280" s="135"/>
      <c r="H280" s="165"/>
      <c r="I280" s="165"/>
      <c r="J280" s="135"/>
      <c r="K280" s="165"/>
      <c r="L280" s="16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</row>
    <row r="281" ht="15.75" customHeight="1">
      <c r="A281" s="135"/>
      <c r="B281" s="135"/>
      <c r="C281" s="135"/>
      <c r="D281" s="135"/>
      <c r="E281" s="135"/>
      <c r="F281" s="165"/>
      <c r="G281" s="135"/>
      <c r="H281" s="165"/>
      <c r="I281" s="165"/>
      <c r="J281" s="135"/>
      <c r="K281" s="165"/>
      <c r="L281" s="16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</row>
    <row r="282" ht="15.75" customHeight="1">
      <c r="A282" s="135"/>
      <c r="B282" s="135"/>
      <c r="C282" s="135"/>
      <c r="D282" s="135"/>
      <c r="E282" s="135"/>
      <c r="F282" s="165"/>
      <c r="G282" s="135"/>
      <c r="H282" s="165"/>
      <c r="I282" s="165"/>
      <c r="J282" s="135"/>
      <c r="K282" s="165"/>
      <c r="L282" s="16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3" ht="15.75" customHeight="1">
      <c r="A283" s="135"/>
      <c r="B283" s="135"/>
      <c r="C283" s="135"/>
      <c r="D283" s="135"/>
      <c r="E283" s="135"/>
      <c r="F283" s="165"/>
      <c r="G283" s="135"/>
      <c r="H283" s="165"/>
      <c r="I283" s="165"/>
      <c r="J283" s="135"/>
      <c r="K283" s="165"/>
      <c r="L283" s="16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</row>
    <row r="284" ht="15.75" customHeight="1">
      <c r="A284" s="135"/>
      <c r="B284" s="135"/>
      <c r="C284" s="135"/>
      <c r="D284" s="135"/>
      <c r="E284" s="135"/>
      <c r="F284" s="165"/>
      <c r="G284" s="135"/>
      <c r="H284" s="165"/>
      <c r="I284" s="165"/>
      <c r="J284" s="135"/>
      <c r="K284" s="165"/>
      <c r="L284" s="16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</row>
    <row r="285" ht="15.75" customHeight="1">
      <c r="A285" s="135"/>
      <c r="B285" s="135"/>
      <c r="C285" s="135"/>
      <c r="D285" s="135"/>
      <c r="E285" s="135"/>
      <c r="F285" s="165"/>
      <c r="G285" s="135"/>
      <c r="H285" s="165"/>
      <c r="I285" s="165"/>
      <c r="J285" s="135"/>
      <c r="K285" s="165"/>
      <c r="L285" s="16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</row>
    <row r="286" ht="15.75" customHeight="1">
      <c r="A286" s="135"/>
      <c r="B286" s="135"/>
      <c r="C286" s="135"/>
      <c r="D286" s="135"/>
      <c r="E286" s="135"/>
      <c r="F286" s="165"/>
      <c r="G286" s="135"/>
      <c r="H286" s="165"/>
      <c r="I286" s="165"/>
      <c r="J286" s="135"/>
      <c r="K286" s="165"/>
      <c r="L286" s="16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</row>
    <row r="287" ht="15.75" customHeight="1">
      <c r="A287" s="135"/>
      <c r="B287" s="135"/>
      <c r="C287" s="135"/>
      <c r="D287" s="135"/>
      <c r="E287" s="135"/>
      <c r="F287" s="165"/>
      <c r="G287" s="135"/>
      <c r="H287" s="165"/>
      <c r="I287" s="165"/>
      <c r="J287" s="135"/>
      <c r="K287" s="165"/>
      <c r="L287" s="16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ht="15.75" customHeight="1">
      <c r="A288" s="135"/>
      <c r="B288" s="135"/>
      <c r="C288" s="135"/>
      <c r="D288" s="135"/>
      <c r="E288" s="135"/>
      <c r="F288" s="165"/>
      <c r="G288" s="135"/>
      <c r="H288" s="165"/>
      <c r="I288" s="165"/>
      <c r="J288" s="135"/>
      <c r="K288" s="165"/>
      <c r="L288" s="16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ht="15.75" customHeight="1">
      <c r="A289" s="135"/>
      <c r="B289" s="135"/>
      <c r="C289" s="135"/>
      <c r="D289" s="135"/>
      <c r="E289" s="135"/>
      <c r="F289" s="165"/>
      <c r="G289" s="135"/>
      <c r="H289" s="165"/>
      <c r="I289" s="165"/>
      <c r="J289" s="135"/>
      <c r="K289" s="165"/>
      <c r="L289" s="16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ht="15.75" customHeight="1">
      <c r="A290" s="135"/>
      <c r="B290" s="135"/>
      <c r="C290" s="135"/>
      <c r="D290" s="135"/>
      <c r="E290" s="135"/>
      <c r="F290" s="165"/>
      <c r="G290" s="135"/>
      <c r="H290" s="165"/>
      <c r="I290" s="165"/>
      <c r="J290" s="135"/>
      <c r="K290" s="165"/>
      <c r="L290" s="16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ht="15.75" customHeight="1">
      <c r="A291" s="135"/>
      <c r="B291" s="135"/>
      <c r="C291" s="135"/>
      <c r="D291" s="135"/>
      <c r="E291" s="135"/>
      <c r="F291" s="165"/>
      <c r="G291" s="135"/>
      <c r="H291" s="165"/>
      <c r="I291" s="165"/>
      <c r="J291" s="135"/>
      <c r="K291" s="165"/>
      <c r="L291" s="16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ht="15.75" customHeight="1">
      <c r="A292" s="135"/>
      <c r="B292" s="135"/>
      <c r="C292" s="135"/>
      <c r="D292" s="135"/>
      <c r="E292" s="135"/>
      <c r="F292" s="165"/>
      <c r="G292" s="135"/>
      <c r="H292" s="165"/>
      <c r="I292" s="165"/>
      <c r="J292" s="135"/>
      <c r="K292" s="165"/>
      <c r="L292" s="16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ht="15.75" customHeight="1">
      <c r="A293" s="135"/>
      <c r="B293" s="135"/>
      <c r="C293" s="135"/>
      <c r="D293" s="135"/>
      <c r="E293" s="135"/>
      <c r="F293" s="165"/>
      <c r="G293" s="135"/>
      <c r="H293" s="165"/>
      <c r="I293" s="165"/>
      <c r="J293" s="135"/>
      <c r="K293" s="165"/>
      <c r="L293" s="16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ht="15.75" customHeight="1">
      <c r="A294" s="135"/>
      <c r="B294" s="135"/>
      <c r="C294" s="135"/>
      <c r="D294" s="135"/>
      <c r="E294" s="135"/>
      <c r="F294" s="165"/>
      <c r="G294" s="135"/>
      <c r="H294" s="165"/>
      <c r="I294" s="165"/>
      <c r="J294" s="135"/>
      <c r="K294" s="165"/>
      <c r="L294" s="16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ht="15.75" customHeight="1">
      <c r="A295" s="135"/>
      <c r="B295" s="135"/>
      <c r="C295" s="135"/>
      <c r="D295" s="135"/>
      <c r="E295" s="135"/>
      <c r="F295" s="165"/>
      <c r="G295" s="135"/>
      <c r="H295" s="165"/>
      <c r="I295" s="165"/>
      <c r="J295" s="135"/>
      <c r="K295" s="165"/>
      <c r="L295" s="16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ht="15.75" customHeight="1">
      <c r="A296" s="135"/>
      <c r="B296" s="135"/>
      <c r="C296" s="135"/>
      <c r="D296" s="135"/>
      <c r="E296" s="135"/>
      <c r="F296" s="165"/>
      <c r="G296" s="135"/>
      <c r="H296" s="165"/>
      <c r="I296" s="165"/>
      <c r="J296" s="135"/>
      <c r="K296" s="165"/>
      <c r="L296" s="16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ht="15.75" customHeight="1">
      <c r="A297" s="135"/>
      <c r="B297" s="135"/>
      <c r="C297" s="135"/>
      <c r="D297" s="135"/>
      <c r="E297" s="135"/>
      <c r="F297" s="165"/>
      <c r="G297" s="135"/>
      <c r="H297" s="165"/>
      <c r="I297" s="165"/>
      <c r="J297" s="135"/>
      <c r="K297" s="165"/>
      <c r="L297" s="16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ht="15.75" customHeight="1">
      <c r="A298" s="135"/>
      <c r="B298" s="135"/>
      <c r="C298" s="135"/>
      <c r="D298" s="135"/>
      <c r="E298" s="135"/>
      <c r="F298" s="165"/>
      <c r="G298" s="135"/>
      <c r="H298" s="165"/>
      <c r="I298" s="165"/>
      <c r="J298" s="135"/>
      <c r="K298" s="165"/>
      <c r="L298" s="16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ht="15.75" customHeight="1">
      <c r="A299" s="135"/>
      <c r="B299" s="135"/>
      <c r="C299" s="135"/>
      <c r="D299" s="135"/>
      <c r="E299" s="135"/>
      <c r="F299" s="165"/>
      <c r="G299" s="135"/>
      <c r="H299" s="165"/>
      <c r="I299" s="165"/>
      <c r="J299" s="135"/>
      <c r="K299" s="165"/>
      <c r="L299" s="16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ht="15.75" customHeight="1">
      <c r="A300" s="135"/>
      <c r="B300" s="135"/>
      <c r="C300" s="135"/>
      <c r="D300" s="135"/>
      <c r="E300" s="135"/>
      <c r="F300" s="165"/>
      <c r="G300" s="135"/>
      <c r="H300" s="165"/>
      <c r="I300" s="165"/>
      <c r="J300" s="135"/>
      <c r="K300" s="165"/>
      <c r="L300" s="16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ht="15.75" customHeight="1">
      <c r="A301" s="135"/>
      <c r="B301" s="135"/>
      <c r="C301" s="135"/>
      <c r="D301" s="135"/>
      <c r="E301" s="135"/>
      <c r="F301" s="165"/>
      <c r="G301" s="135"/>
      <c r="H301" s="165"/>
      <c r="I301" s="165"/>
      <c r="J301" s="135"/>
      <c r="K301" s="165"/>
      <c r="L301" s="16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ht="15.75" customHeight="1">
      <c r="A302" s="135"/>
      <c r="B302" s="135"/>
      <c r="C302" s="135"/>
      <c r="D302" s="135"/>
      <c r="E302" s="135"/>
      <c r="F302" s="165"/>
      <c r="G302" s="135"/>
      <c r="H302" s="165"/>
      <c r="I302" s="165"/>
      <c r="J302" s="135"/>
      <c r="K302" s="165"/>
      <c r="L302" s="16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ht="15.75" customHeight="1">
      <c r="A303" s="135"/>
      <c r="B303" s="135"/>
      <c r="C303" s="135"/>
      <c r="D303" s="135"/>
      <c r="E303" s="135"/>
      <c r="F303" s="165"/>
      <c r="G303" s="135"/>
      <c r="H303" s="165"/>
      <c r="I303" s="165"/>
      <c r="J303" s="135"/>
      <c r="K303" s="165"/>
      <c r="L303" s="16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ht="15.75" customHeight="1">
      <c r="A304" s="135"/>
      <c r="B304" s="135"/>
      <c r="C304" s="135"/>
      <c r="D304" s="135"/>
      <c r="E304" s="135"/>
      <c r="F304" s="165"/>
      <c r="G304" s="135"/>
      <c r="H304" s="165"/>
      <c r="I304" s="165"/>
      <c r="J304" s="135"/>
      <c r="K304" s="165"/>
      <c r="L304" s="16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ht="15.75" customHeight="1">
      <c r="A305" s="135"/>
      <c r="B305" s="135"/>
      <c r="C305" s="135"/>
      <c r="D305" s="135"/>
      <c r="E305" s="135"/>
      <c r="F305" s="165"/>
      <c r="G305" s="135"/>
      <c r="H305" s="165"/>
      <c r="I305" s="165"/>
      <c r="J305" s="135"/>
      <c r="K305" s="165"/>
      <c r="L305" s="16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ht="15.75" customHeight="1">
      <c r="A306" s="135"/>
      <c r="B306" s="135"/>
      <c r="C306" s="135"/>
      <c r="D306" s="135"/>
      <c r="E306" s="135"/>
      <c r="F306" s="165"/>
      <c r="G306" s="135"/>
      <c r="H306" s="165"/>
      <c r="I306" s="165"/>
      <c r="J306" s="135"/>
      <c r="K306" s="165"/>
      <c r="L306" s="16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ht="15.75" customHeight="1">
      <c r="A307" s="135"/>
      <c r="B307" s="135"/>
      <c r="C307" s="135"/>
      <c r="D307" s="135"/>
      <c r="E307" s="135"/>
      <c r="F307" s="165"/>
      <c r="G307" s="135"/>
      <c r="H307" s="165"/>
      <c r="I307" s="165"/>
      <c r="J307" s="135"/>
      <c r="K307" s="165"/>
      <c r="L307" s="16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ht="15.75" customHeight="1">
      <c r="A308" s="135"/>
      <c r="B308" s="135"/>
      <c r="C308" s="135"/>
      <c r="D308" s="135"/>
      <c r="E308" s="135"/>
      <c r="F308" s="165"/>
      <c r="G308" s="135"/>
      <c r="H308" s="165"/>
      <c r="I308" s="165"/>
      <c r="J308" s="135"/>
      <c r="K308" s="165"/>
      <c r="L308" s="16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ht="15.75" customHeight="1">
      <c r="A309" s="135"/>
      <c r="B309" s="135"/>
      <c r="C309" s="135"/>
      <c r="D309" s="135"/>
      <c r="E309" s="135"/>
      <c r="F309" s="165"/>
      <c r="G309" s="135"/>
      <c r="H309" s="165"/>
      <c r="I309" s="165"/>
      <c r="J309" s="135"/>
      <c r="K309" s="165"/>
      <c r="L309" s="16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ht="15.75" customHeight="1">
      <c r="A310" s="135"/>
      <c r="B310" s="135"/>
      <c r="C310" s="135"/>
      <c r="D310" s="135"/>
      <c r="E310" s="135"/>
      <c r="F310" s="165"/>
      <c r="G310" s="135"/>
      <c r="H310" s="165"/>
      <c r="I310" s="165"/>
      <c r="J310" s="135"/>
      <c r="K310" s="165"/>
      <c r="L310" s="16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ht="15.75" customHeight="1">
      <c r="A311" s="135"/>
      <c r="B311" s="135"/>
      <c r="C311" s="135"/>
      <c r="D311" s="135"/>
      <c r="E311" s="135"/>
      <c r="F311" s="165"/>
      <c r="G311" s="135"/>
      <c r="H311" s="165"/>
      <c r="I311" s="165"/>
      <c r="J311" s="135"/>
      <c r="K311" s="165"/>
      <c r="L311" s="16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ht="15.75" customHeight="1">
      <c r="A312" s="135"/>
      <c r="B312" s="135"/>
      <c r="C312" s="135"/>
      <c r="D312" s="135"/>
      <c r="E312" s="135"/>
      <c r="F312" s="165"/>
      <c r="G312" s="135"/>
      <c r="H312" s="165"/>
      <c r="I312" s="165"/>
      <c r="J312" s="135"/>
      <c r="K312" s="165"/>
      <c r="L312" s="16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ht="15.75" customHeight="1">
      <c r="A313" s="135"/>
      <c r="B313" s="135"/>
      <c r="C313" s="135"/>
      <c r="D313" s="135"/>
      <c r="E313" s="135"/>
      <c r="F313" s="165"/>
      <c r="G313" s="135"/>
      <c r="H313" s="165"/>
      <c r="I313" s="165"/>
      <c r="J313" s="135"/>
      <c r="K313" s="165"/>
      <c r="L313" s="16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ht="15.75" customHeight="1">
      <c r="A314" s="135"/>
      <c r="B314" s="135"/>
      <c r="C314" s="135"/>
      <c r="D314" s="135"/>
      <c r="E314" s="135"/>
      <c r="F314" s="165"/>
      <c r="G314" s="135"/>
      <c r="H314" s="165"/>
      <c r="I314" s="165"/>
      <c r="J314" s="135"/>
      <c r="K314" s="165"/>
      <c r="L314" s="16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ht="15.75" customHeight="1">
      <c r="A315" s="135"/>
      <c r="B315" s="135"/>
      <c r="C315" s="135"/>
      <c r="D315" s="135"/>
      <c r="E315" s="135"/>
      <c r="F315" s="165"/>
      <c r="G315" s="135"/>
      <c r="H315" s="165"/>
      <c r="I315" s="165"/>
      <c r="J315" s="135"/>
      <c r="K315" s="165"/>
      <c r="L315" s="16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ht="15.75" customHeight="1">
      <c r="A316" s="135"/>
      <c r="B316" s="135"/>
      <c r="C316" s="135"/>
      <c r="D316" s="135"/>
      <c r="E316" s="135"/>
      <c r="F316" s="165"/>
      <c r="G316" s="135"/>
      <c r="H316" s="165"/>
      <c r="I316" s="165"/>
      <c r="J316" s="135"/>
      <c r="K316" s="165"/>
      <c r="L316" s="16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ht="15.75" customHeight="1">
      <c r="A317" s="135"/>
      <c r="B317" s="135"/>
      <c r="C317" s="135"/>
      <c r="D317" s="135"/>
      <c r="E317" s="135"/>
      <c r="F317" s="165"/>
      <c r="G317" s="135"/>
      <c r="H317" s="165"/>
      <c r="I317" s="165"/>
      <c r="J317" s="135"/>
      <c r="K317" s="165"/>
      <c r="L317" s="16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ht="15.75" customHeight="1">
      <c r="A318" s="135"/>
      <c r="B318" s="135"/>
      <c r="C318" s="135"/>
      <c r="D318" s="135"/>
      <c r="E318" s="135"/>
      <c r="F318" s="165"/>
      <c r="G318" s="135"/>
      <c r="H318" s="165"/>
      <c r="I318" s="165"/>
      <c r="J318" s="135"/>
      <c r="K318" s="165"/>
      <c r="L318" s="16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ht="15.75" customHeight="1">
      <c r="A319" s="135"/>
      <c r="B319" s="135"/>
      <c r="C319" s="135"/>
      <c r="D319" s="135"/>
      <c r="E319" s="135"/>
      <c r="F319" s="165"/>
      <c r="G319" s="135"/>
      <c r="H319" s="165"/>
      <c r="I319" s="165"/>
      <c r="J319" s="135"/>
      <c r="K319" s="165"/>
      <c r="L319" s="16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ht="15.75" customHeight="1">
      <c r="A320" s="135"/>
      <c r="B320" s="135"/>
      <c r="C320" s="135"/>
      <c r="D320" s="135"/>
      <c r="E320" s="135"/>
      <c r="F320" s="165"/>
      <c r="G320" s="135"/>
      <c r="H320" s="165"/>
      <c r="I320" s="165"/>
      <c r="J320" s="135"/>
      <c r="K320" s="165"/>
      <c r="L320" s="16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ht="15.75" customHeight="1">
      <c r="A321" s="135"/>
      <c r="B321" s="135"/>
      <c r="C321" s="135"/>
      <c r="D321" s="135"/>
      <c r="E321" s="135"/>
      <c r="F321" s="165"/>
      <c r="G321" s="135"/>
      <c r="H321" s="165"/>
      <c r="I321" s="165"/>
      <c r="J321" s="135"/>
      <c r="K321" s="165"/>
      <c r="L321" s="16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ht="15.75" customHeight="1">
      <c r="A322" s="135"/>
      <c r="B322" s="135"/>
      <c r="C322" s="135"/>
      <c r="D322" s="135"/>
      <c r="E322" s="135"/>
      <c r="F322" s="165"/>
      <c r="G322" s="135"/>
      <c r="H322" s="165"/>
      <c r="I322" s="165"/>
      <c r="J322" s="135"/>
      <c r="K322" s="165"/>
      <c r="L322" s="16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ht="15.75" customHeight="1">
      <c r="A323" s="135"/>
      <c r="B323" s="135"/>
      <c r="C323" s="135"/>
      <c r="D323" s="135"/>
      <c r="E323" s="135"/>
      <c r="F323" s="165"/>
      <c r="G323" s="135"/>
      <c r="H323" s="165"/>
      <c r="I323" s="165"/>
      <c r="J323" s="135"/>
      <c r="K323" s="165"/>
      <c r="L323" s="16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ht="15.75" customHeight="1">
      <c r="A324" s="135"/>
      <c r="B324" s="135"/>
      <c r="C324" s="135"/>
      <c r="D324" s="135"/>
      <c r="E324" s="135"/>
      <c r="F324" s="165"/>
      <c r="G324" s="135"/>
      <c r="H324" s="165"/>
      <c r="I324" s="165"/>
      <c r="J324" s="135"/>
      <c r="K324" s="165"/>
      <c r="L324" s="16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ht="15.75" customHeight="1">
      <c r="A325" s="135"/>
      <c r="B325" s="135"/>
      <c r="C325" s="135"/>
      <c r="D325" s="135"/>
      <c r="E325" s="135"/>
      <c r="F325" s="165"/>
      <c r="G325" s="135"/>
      <c r="H325" s="165"/>
      <c r="I325" s="165"/>
      <c r="J325" s="135"/>
      <c r="K325" s="165"/>
      <c r="L325" s="16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ht="15.75" customHeight="1">
      <c r="A326" s="135"/>
      <c r="B326" s="135"/>
      <c r="C326" s="135"/>
      <c r="D326" s="135"/>
      <c r="E326" s="135"/>
      <c r="F326" s="165"/>
      <c r="G326" s="135"/>
      <c r="H326" s="165"/>
      <c r="I326" s="165"/>
      <c r="J326" s="135"/>
      <c r="K326" s="165"/>
      <c r="L326" s="16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ht="15.75" customHeight="1">
      <c r="A327" s="135"/>
      <c r="B327" s="135"/>
      <c r="C327" s="135"/>
      <c r="D327" s="135"/>
      <c r="E327" s="135"/>
      <c r="F327" s="165"/>
      <c r="G327" s="135"/>
      <c r="H327" s="165"/>
      <c r="I327" s="165"/>
      <c r="J327" s="135"/>
      <c r="K327" s="165"/>
      <c r="L327" s="16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ht="15.75" customHeight="1">
      <c r="A328" s="135"/>
      <c r="B328" s="135"/>
      <c r="C328" s="135"/>
      <c r="D328" s="135"/>
      <c r="E328" s="135"/>
      <c r="F328" s="165"/>
      <c r="G328" s="135"/>
      <c r="H328" s="165"/>
      <c r="I328" s="165"/>
      <c r="J328" s="135"/>
      <c r="K328" s="165"/>
      <c r="L328" s="16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ht="15.75" customHeight="1">
      <c r="A329" s="135"/>
      <c r="B329" s="135"/>
      <c r="C329" s="135"/>
      <c r="D329" s="135"/>
      <c r="E329" s="135"/>
      <c r="F329" s="165"/>
      <c r="G329" s="135"/>
      <c r="H329" s="165"/>
      <c r="I329" s="165"/>
      <c r="J329" s="135"/>
      <c r="K329" s="165"/>
      <c r="L329" s="16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ht="15.75" customHeight="1">
      <c r="A330" s="135"/>
      <c r="B330" s="135"/>
      <c r="C330" s="135"/>
      <c r="D330" s="135"/>
      <c r="E330" s="135"/>
      <c r="F330" s="165"/>
      <c r="G330" s="135"/>
      <c r="H330" s="165"/>
      <c r="I330" s="165"/>
      <c r="J330" s="135"/>
      <c r="K330" s="165"/>
      <c r="L330" s="16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ht="15.75" customHeight="1">
      <c r="A331" s="135"/>
      <c r="B331" s="135"/>
      <c r="C331" s="135"/>
      <c r="D331" s="135"/>
      <c r="E331" s="135"/>
      <c r="F331" s="165"/>
      <c r="G331" s="135"/>
      <c r="H331" s="165"/>
      <c r="I331" s="165"/>
      <c r="J331" s="135"/>
      <c r="K331" s="165"/>
      <c r="L331" s="16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ht="15.75" customHeight="1">
      <c r="A332" s="135"/>
      <c r="B332" s="135"/>
      <c r="C332" s="135"/>
      <c r="D332" s="135"/>
      <c r="E332" s="135"/>
      <c r="F332" s="165"/>
      <c r="G332" s="135"/>
      <c r="H332" s="165"/>
      <c r="I332" s="165"/>
      <c r="J332" s="135"/>
      <c r="K332" s="165"/>
      <c r="L332" s="16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ht="15.75" customHeight="1">
      <c r="A333" s="135"/>
      <c r="B333" s="135"/>
      <c r="C333" s="135"/>
      <c r="D333" s="135"/>
      <c r="E333" s="135"/>
      <c r="F333" s="165"/>
      <c r="G333" s="135"/>
      <c r="H333" s="165"/>
      <c r="I333" s="165"/>
      <c r="J333" s="135"/>
      <c r="K333" s="165"/>
      <c r="L333" s="16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ht="15.75" customHeight="1">
      <c r="A334" s="135"/>
      <c r="B334" s="135"/>
      <c r="C334" s="135"/>
      <c r="D334" s="135"/>
      <c r="E334" s="135"/>
      <c r="F334" s="165"/>
      <c r="G334" s="135"/>
      <c r="H334" s="165"/>
      <c r="I334" s="165"/>
      <c r="J334" s="135"/>
      <c r="K334" s="165"/>
      <c r="L334" s="16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ht="15.75" customHeight="1">
      <c r="A335" s="135"/>
      <c r="B335" s="135"/>
      <c r="C335" s="135"/>
      <c r="D335" s="135"/>
      <c r="E335" s="135"/>
      <c r="F335" s="165"/>
      <c r="G335" s="135"/>
      <c r="H335" s="165"/>
      <c r="I335" s="165"/>
      <c r="J335" s="135"/>
      <c r="K335" s="165"/>
      <c r="L335" s="16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ht="15.75" customHeight="1">
      <c r="A336" s="135"/>
      <c r="B336" s="135"/>
      <c r="C336" s="135"/>
      <c r="D336" s="135"/>
      <c r="E336" s="135"/>
      <c r="F336" s="165"/>
      <c r="G336" s="135"/>
      <c r="H336" s="165"/>
      <c r="I336" s="165"/>
      <c r="J336" s="135"/>
      <c r="K336" s="165"/>
      <c r="L336" s="16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ht="15.75" customHeight="1">
      <c r="A337" s="135"/>
      <c r="B337" s="135"/>
      <c r="C337" s="135"/>
      <c r="D337" s="135"/>
      <c r="E337" s="135"/>
      <c r="F337" s="165"/>
      <c r="G337" s="135"/>
      <c r="H337" s="165"/>
      <c r="I337" s="165"/>
      <c r="J337" s="135"/>
      <c r="K337" s="165"/>
      <c r="L337" s="16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ht="15.75" customHeight="1">
      <c r="A338" s="135"/>
      <c r="B338" s="135"/>
      <c r="C338" s="135"/>
      <c r="D338" s="135"/>
      <c r="E338" s="135"/>
      <c r="F338" s="165"/>
      <c r="G338" s="135"/>
      <c r="H338" s="165"/>
      <c r="I338" s="165"/>
      <c r="J338" s="135"/>
      <c r="K338" s="165"/>
      <c r="L338" s="16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ht="15.75" customHeight="1">
      <c r="A339" s="135"/>
      <c r="B339" s="135"/>
      <c r="C339" s="135"/>
      <c r="D339" s="135"/>
      <c r="E339" s="135"/>
      <c r="F339" s="165"/>
      <c r="G339" s="135"/>
      <c r="H339" s="165"/>
      <c r="I339" s="165"/>
      <c r="J339" s="135"/>
      <c r="K339" s="165"/>
      <c r="L339" s="16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ht="15.75" customHeight="1">
      <c r="A340" s="135"/>
      <c r="B340" s="135"/>
      <c r="C340" s="135"/>
      <c r="D340" s="135"/>
      <c r="E340" s="135"/>
      <c r="F340" s="165"/>
      <c r="G340" s="135"/>
      <c r="H340" s="165"/>
      <c r="I340" s="165"/>
      <c r="J340" s="135"/>
      <c r="K340" s="165"/>
      <c r="L340" s="16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ht="15.75" customHeight="1">
      <c r="A341" s="135"/>
      <c r="B341" s="135"/>
      <c r="C341" s="135"/>
      <c r="D341" s="135"/>
      <c r="E341" s="135"/>
      <c r="F341" s="165"/>
      <c r="G341" s="135"/>
      <c r="H341" s="165"/>
      <c r="I341" s="165"/>
      <c r="J341" s="135"/>
      <c r="K341" s="165"/>
      <c r="L341" s="16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ht="15.75" customHeight="1">
      <c r="A342" s="135"/>
      <c r="B342" s="135"/>
      <c r="C342" s="135"/>
      <c r="D342" s="135"/>
      <c r="E342" s="135"/>
      <c r="F342" s="165"/>
      <c r="G342" s="135"/>
      <c r="H342" s="165"/>
      <c r="I342" s="165"/>
      <c r="J342" s="135"/>
      <c r="K342" s="165"/>
      <c r="L342" s="16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ht="15.75" customHeight="1">
      <c r="A343" s="135"/>
      <c r="B343" s="135"/>
      <c r="C343" s="135"/>
      <c r="D343" s="135"/>
      <c r="E343" s="135"/>
      <c r="F343" s="165"/>
      <c r="G343" s="135"/>
      <c r="H343" s="165"/>
      <c r="I343" s="165"/>
      <c r="J343" s="135"/>
      <c r="K343" s="165"/>
      <c r="L343" s="16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ht="15.75" customHeight="1">
      <c r="A344" s="135"/>
      <c r="B344" s="135"/>
      <c r="C344" s="135"/>
      <c r="D344" s="135"/>
      <c r="E344" s="135"/>
      <c r="F344" s="165"/>
      <c r="G344" s="135"/>
      <c r="H344" s="165"/>
      <c r="I344" s="165"/>
      <c r="J344" s="135"/>
      <c r="K344" s="165"/>
      <c r="L344" s="16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ht="15.75" customHeight="1">
      <c r="A345" s="135"/>
      <c r="B345" s="135"/>
      <c r="C345" s="135"/>
      <c r="D345" s="135"/>
      <c r="E345" s="135"/>
      <c r="F345" s="165"/>
      <c r="G345" s="135"/>
      <c r="H345" s="165"/>
      <c r="I345" s="165"/>
      <c r="J345" s="135"/>
      <c r="K345" s="165"/>
      <c r="L345" s="16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ht="15.75" customHeight="1">
      <c r="A346" s="135"/>
      <c r="B346" s="135"/>
      <c r="C346" s="135"/>
      <c r="D346" s="135"/>
      <c r="E346" s="135"/>
      <c r="F346" s="165"/>
      <c r="G346" s="135"/>
      <c r="H346" s="165"/>
      <c r="I346" s="165"/>
      <c r="J346" s="135"/>
      <c r="K346" s="165"/>
      <c r="L346" s="16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ht="15.75" customHeight="1">
      <c r="A347" s="135"/>
      <c r="B347" s="135"/>
      <c r="C347" s="135"/>
      <c r="D347" s="135"/>
      <c r="E347" s="135"/>
      <c r="F347" s="165"/>
      <c r="G347" s="135"/>
      <c r="H347" s="165"/>
      <c r="I347" s="165"/>
      <c r="J347" s="135"/>
      <c r="K347" s="165"/>
      <c r="L347" s="16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ht="15.75" customHeight="1">
      <c r="A348" s="135"/>
      <c r="B348" s="135"/>
      <c r="C348" s="135"/>
      <c r="D348" s="135"/>
      <c r="E348" s="135"/>
      <c r="F348" s="165"/>
      <c r="G348" s="135"/>
      <c r="H348" s="165"/>
      <c r="I348" s="165"/>
      <c r="J348" s="135"/>
      <c r="K348" s="165"/>
      <c r="L348" s="16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ht="15.75" customHeight="1">
      <c r="A349" s="135"/>
      <c r="B349" s="135"/>
      <c r="C349" s="135"/>
      <c r="D349" s="135"/>
      <c r="E349" s="135"/>
      <c r="F349" s="165"/>
      <c r="G349" s="135"/>
      <c r="H349" s="165"/>
      <c r="I349" s="165"/>
      <c r="J349" s="135"/>
      <c r="K349" s="165"/>
      <c r="L349" s="16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ht="15.75" customHeight="1">
      <c r="A350" s="135"/>
      <c r="B350" s="135"/>
      <c r="C350" s="135"/>
      <c r="D350" s="135"/>
      <c r="E350" s="135"/>
      <c r="F350" s="165"/>
      <c r="G350" s="135"/>
      <c r="H350" s="165"/>
      <c r="I350" s="165"/>
      <c r="J350" s="135"/>
      <c r="K350" s="165"/>
      <c r="L350" s="16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ht="15.75" customHeight="1">
      <c r="A351" s="135"/>
      <c r="B351" s="135"/>
      <c r="C351" s="135"/>
      <c r="D351" s="135"/>
      <c r="E351" s="135"/>
      <c r="F351" s="165"/>
      <c r="G351" s="135"/>
      <c r="H351" s="165"/>
      <c r="I351" s="165"/>
      <c r="J351" s="135"/>
      <c r="K351" s="165"/>
      <c r="L351" s="16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ht="15.75" customHeight="1">
      <c r="A352" s="135"/>
      <c r="B352" s="135"/>
      <c r="C352" s="135"/>
      <c r="D352" s="135"/>
      <c r="E352" s="135"/>
      <c r="F352" s="165"/>
      <c r="G352" s="135"/>
      <c r="H352" s="165"/>
      <c r="I352" s="165"/>
      <c r="J352" s="135"/>
      <c r="K352" s="165"/>
      <c r="L352" s="16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ht="15.75" customHeight="1">
      <c r="A353" s="135"/>
      <c r="B353" s="135"/>
      <c r="C353" s="135"/>
      <c r="D353" s="135"/>
      <c r="E353" s="135"/>
      <c r="F353" s="165"/>
      <c r="G353" s="135"/>
      <c r="H353" s="165"/>
      <c r="I353" s="165"/>
      <c r="J353" s="135"/>
      <c r="K353" s="165"/>
      <c r="L353" s="16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ht="15.75" customHeight="1">
      <c r="A354" s="135"/>
      <c r="B354" s="135"/>
      <c r="C354" s="135"/>
      <c r="D354" s="135"/>
      <c r="E354" s="135"/>
      <c r="F354" s="165"/>
      <c r="G354" s="135"/>
      <c r="H354" s="165"/>
      <c r="I354" s="165"/>
      <c r="J354" s="135"/>
      <c r="K354" s="165"/>
      <c r="L354" s="16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ht="15.75" customHeight="1">
      <c r="A355" s="135"/>
      <c r="B355" s="135"/>
      <c r="C355" s="135"/>
      <c r="D355" s="135"/>
      <c r="E355" s="135"/>
      <c r="F355" s="165"/>
      <c r="G355" s="135"/>
      <c r="H355" s="165"/>
      <c r="I355" s="165"/>
      <c r="J355" s="135"/>
      <c r="K355" s="165"/>
      <c r="L355" s="16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ht="15.75" customHeight="1">
      <c r="A356" s="135"/>
      <c r="B356" s="135"/>
      <c r="C356" s="135"/>
      <c r="D356" s="135"/>
      <c r="E356" s="135"/>
      <c r="F356" s="165"/>
      <c r="G356" s="135"/>
      <c r="H356" s="165"/>
      <c r="I356" s="165"/>
      <c r="J356" s="135"/>
      <c r="K356" s="165"/>
      <c r="L356" s="16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ht="15.75" customHeight="1">
      <c r="A357" s="135"/>
      <c r="B357" s="135"/>
      <c r="C357" s="135"/>
      <c r="D357" s="135"/>
      <c r="E357" s="135"/>
      <c r="F357" s="165"/>
      <c r="G357" s="135"/>
      <c r="H357" s="165"/>
      <c r="I357" s="165"/>
      <c r="J357" s="135"/>
      <c r="K357" s="165"/>
      <c r="L357" s="16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ht="15.75" customHeight="1">
      <c r="A358" s="135"/>
      <c r="B358" s="135"/>
      <c r="C358" s="135"/>
      <c r="D358" s="135"/>
      <c r="E358" s="135"/>
      <c r="F358" s="165"/>
      <c r="G358" s="135"/>
      <c r="H358" s="165"/>
      <c r="I358" s="165"/>
      <c r="J358" s="135"/>
      <c r="K358" s="165"/>
      <c r="L358" s="16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ht="15.75" customHeight="1">
      <c r="A359" s="135"/>
      <c r="B359" s="135"/>
      <c r="C359" s="135"/>
      <c r="D359" s="135"/>
      <c r="E359" s="135"/>
      <c r="F359" s="165"/>
      <c r="G359" s="135"/>
      <c r="H359" s="165"/>
      <c r="I359" s="165"/>
      <c r="J359" s="135"/>
      <c r="K359" s="165"/>
      <c r="L359" s="16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ht="15.75" customHeight="1">
      <c r="A360" s="135"/>
      <c r="B360" s="135"/>
      <c r="C360" s="135"/>
      <c r="D360" s="135"/>
      <c r="E360" s="135"/>
      <c r="F360" s="165"/>
      <c r="G360" s="135"/>
      <c r="H360" s="165"/>
      <c r="I360" s="165"/>
      <c r="J360" s="135"/>
      <c r="K360" s="165"/>
      <c r="L360" s="16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ht="15.75" customHeight="1">
      <c r="A361" s="135"/>
      <c r="B361" s="135"/>
      <c r="C361" s="135"/>
      <c r="D361" s="135"/>
      <c r="E361" s="135"/>
      <c r="F361" s="165"/>
      <c r="G361" s="135"/>
      <c r="H361" s="165"/>
      <c r="I361" s="165"/>
      <c r="J361" s="135"/>
      <c r="K361" s="165"/>
      <c r="L361" s="16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ht="15.75" customHeight="1">
      <c r="A362" s="135"/>
      <c r="B362" s="135"/>
      <c r="C362" s="135"/>
      <c r="D362" s="135"/>
      <c r="E362" s="135"/>
      <c r="F362" s="165"/>
      <c r="G362" s="135"/>
      <c r="H362" s="165"/>
      <c r="I362" s="165"/>
      <c r="J362" s="135"/>
      <c r="K362" s="165"/>
      <c r="L362" s="16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ht="15.75" customHeight="1">
      <c r="A363" s="135"/>
      <c r="B363" s="135"/>
      <c r="C363" s="135"/>
      <c r="D363" s="135"/>
      <c r="E363" s="135"/>
      <c r="F363" s="165"/>
      <c r="G363" s="135"/>
      <c r="H363" s="165"/>
      <c r="I363" s="165"/>
      <c r="J363" s="135"/>
      <c r="K363" s="165"/>
      <c r="L363" s="16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ht="15.75" customHeight="1">
      <c r="A364" s="135"/>
      <c r="B364" s="135"/>
      <c r="C364" s="135"/>
      <c r="D364" s="135"/>
      <c r="E364" s="135"/>
      <c r="F364" s="165"/>
      <c r="G364" s="135"/>
      <c r="H364" s="165"/>
      <c r="I364" s="165"/>
      <c r="J364" s="135"/>
      <c r="K364" s="165"/>
      <c r="L364" s="16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ht="15.75" customHeight="1">
      <c r="A365" s="135"/>
      <c r="B365" s="135"/>
      <c r="C365" s="135"/>
      <c r="D365" s="135"/>
      <c r="E365" s="135"/>
      <c r="F365" s="165"/>
      <c r="G365" s="135"/>
      <c r="H365" s="165"/>
      <c r="I365" s="165"/>
      <c r="J365" s="135"/>
      <c r="K365" s="165"/>
      <c r="L365" s="16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ht="15.75" customHeight="1">
      <c r="A366" s="135"/>
      <c r="B366" s="135"/>
      <c r="C366" s="135"/>
      <c r="D366" s="135"/>
      <c r="E366" s="135"/>
      <c r="F366" s="165"/>
      <c r="G366" s="135"/>
      <c r="H366" s="165"/>
      <c r="I366" s="165"/>
      <c r="J366" s="135"/>
      <c r="K366" s="165"/>
      <c r="L366" s="16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ht="15.75" customHeight="1">
      <c r="A367" s="135"/>
      <c r="B367" s="135"/>
      <c r="C367" s="135"/>
      <c r="D367" s="135"/>
      <c r="E367" s="135"/>
      <c r="F367" s="165"/>
      <c r="G367" s="135"/>
      <c r="H367" s="165"/>
      <c r="I367" s="165"/>
      <c r="J367" s="135"/>
      <c r="K367" s="165"/>
      <c r="L367" s="16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ht="15.75" customHeight="1">
      <c r="A368" s="135"/>
      <c r="B368" s="135"/>
      <c r="C368" s="135"/>
      <c r="D368" s="135"/>
      <c r="E368" s="135"/>
      <c r="F368" s="165"/>
      <c r="G368" s="135"/>
      <c r="H368" s="165"/>
      <c r="I368" s="165"/>
      <c r="J368" s="135"/>
      <c r="K368" s="165"/>
      <c r="L368" s="16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ht="15.75" customHeight="1">
      <c r="A369" s="135"/>
      <c r="B369" s="135"/>
      <c r="C369" s="135"/>
      <c r="D369" s="135"/>
      <c r="E369" s="135"/>
      <c r="F369" s="165"/>
      <c r="G369" s="135"/>
      <c r="H369" s="165"/>
      <c r="I369" s="165"/>
      <c r="J369" s="135"/>
      <c r="K369" s="165"/>
      <c r="L369" s="16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ht="15.75" customHeight="1">
      <c r="A370" s="135"/>
      <c r="B370" s="135"/>
      <c r="C370" s="135"/>
      <c r="D370" s="135"/>
      <c r="E370" s="135"/>
      <c r="F370" s="165"/>
      <c r="G370" s="135"/>
      <c r="H370" s="165"/>
      <c r="I370" s="165"/>
      <c r="J370" s="135"/>
      <c r="K370" s="165"/>
      <c r="L370" s="16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ht="15.75" customHeight="1">
      <c r="A371" s="135"/>
      <c r="B371" s="135"/>
      <c r="C371" s="135"/>
      <c r="D371" s="135"/>
      <c r="E371" s="135"/>
      <c r="F371" s="165"/>
      <c r="G371" s="135"/>
      <c r="H371" s="165"/>
      <c r="I371" s="165"/>
      <c r="J371" s="135"/>
      <c r="K371" s="165"/>
      <c r="L371" s="16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ht="15.75" customHeight="1">
      <c r="A372" s="135"/>
      <c r="B372" s="135"/>
      <c r="C372" s="135"/>
      <c r="D372" s="135"/>
      <c r="E372" s="135"/>
      <c r="F372" s="165"/>
      <c r="G372" s="135"/>
      <c r="H372" s="165"/>
      <c r="I372" s="165"/>
      <c r="J372" s="135"/>
      <c r="K372" s="165"/>
      <c r="L372" s="16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ht="15.75" customHeight="1">
      <c r="A373" s="135"/>
      <c r="B373" s="135"/>
      <c r="C373" s="135"/>
      <c r="D373" s="135"/>
      <c r="E373" s="135"/>
      <c r="F373" s="165"/>
      <c r="G373" s="135"/>
      <c r="H373" s="165"/>
      <c r="I373" s="165"/>
      <c r="J373" s="135"/>
      <c r="K373" s="165"/>
      <c r="L373" s="16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ht="15.75" customHeight="1">
      <c r="A374" s="135"/>
      <c r="B374" s="135"/>
      <c r="C374" s="135"/>
      <c r="D374" s="135"/>
      <c r="E374" s="135"/>
      <c r="F374" s="165"/>
      <c r="G374" s="135"/>
      <c r="H374" s="165"/>
      <c r="I374" s="165"/>
      <c r="J374" s="135"/>
      <c r="K374" s="165"/>
      <c r="L374" s="16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ht="15.75" customHeight="1">
      <c r="A375" s="135"/>
      <c r="B375" s="135"/>
      <c r="C375" s="135"/>
      <c r="D375" s="135"/>
      <c r="E375" s="135"/>
      <c r="F375" s="165"/>
      <c r="G375" s="135"/>
      <c r="H375" s="165"/>
      <c r="I375" s="165"/>
      <c r="J375" s="135"/>
      <c r="K375" s="165"/>
      <c r="L375" s="16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ht="15.75" customHeight="1">
      <c r="A376" s="135"/>
      <c r="B376" s="135"/>
      <c r="C376" s="135"/>
      <c r="D376" s="135"/>
      <c r="E376" s="135"/>
      <c r="F376" s="165"/>
      <c r="G376" s="135"/>
      <c r="H376" s="165"/>
      <c r="I376" s="165"/>
      <c r="J376" s="135"/>
      <c r="K376" s="165"/>
      <c r="L376" s="16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ht="15.75" customHeight="1">
      <c r="A377" s="135"/>
      <c r="B377" s="135"/>
      <c r="C377" s="135"/>
      <c r="D377" s="135"/>
      <c r="E377" s="135"/>
      <c r="F377" s="165"/>
      <c r="G377" s="135"/>
      <c r="H377" s="165"/>
      <c r="I377" s="165"/>
      <c r="J377" s="135"/>
      <c r="K377" s="165"/>
      <c r="L377" s="16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ht="15.75" customHeight="1">
      <c r="A378" s="135"/>
      <c r="B378" s="135"/>
      <c r="C378" s="135"/>
      <c r="D378" s="135"/>
      <c r="E378" s="135"/>
      <c r="F378" s="165"/>
      <c r="G378" s="135"/>
      <c r="H378" s="165"/>
      <c r="I378" s="165"/>
      <c r="J378" s="135"/>
      <c r="K378" s="165"/>
      <c r="L378" s="16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ht="15.75" customHeight="1">
      <c r="A379" s="135"/>
      <c r="B379" s="135"/>
      <c r="C379" s="135"/>
      <c r="D379" s="135"/>
      <c r="E379" s="135"/>
      <c r="F379" s="165"/>
      <c r="G379" s="135"/>
      <c r="H379" s="165"/>
      <c r="I379" s="165"/>
      <c r="J379" s="135"/>
      <c r="K379" s="165"/>
      <c r="L379" s="16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ht="15.75" customHeight="1">
      <c r="A380" s="135"/>
      <c r="B380" s="135"/>
      <c r="C380" s="135"/>
      <c r="D380" s="135"/>
      <c r="E380" s="135"/>
      <c r="F380" s="165"/>
      <c r="G380" s="135"/>
      <c r="H380" s="165"/>
      <c r="I380" s="165"/>
      <c r="J380" s="135"/>
      <c r="K380" s="165"/>
      <c r="L380" s="16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ht="15.75" customHeight="1">
      <c r="A381" s="135"/>
      <c r="B381" s="135"/>
      <c r="C381" s="135"/>
      <c r="D381" s="135"/>
      <c r="E381" s="135"/>
      <c r="F381" s="165"/>
      <c r="G381" s="135"/>
      <c r="H381" s="165"/>
      <c r="I381" s="165"/>
      <c r="J381" s="135"/>
      <c r="K381" s="165"/>
      <c r="L381" s="16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ht="15.75" customHeight="1">
      <c r="A382" s="135"/>
      <c r="B382" s="135"/>
      <c r="C382" s="135"/>
      <c r="D382" s="135"/>
      <c r="E382" s="135"/>
      <c r="F382" s="165"/>
      <c r="G382" s="135"/>
      <c r="H382" s="165"/>
      <c r="I382" s="165"/>
      <c r="J382" s="135"/>
      <c r="K382" s="165"/>
      <c r="L382" s="16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ht="15.75" customHeight="1">
      <c r="A383" s="135"/>
      <c r="B383" s="135"/>
      <c r="C383" s="135"/>
      <c r="D383" s="135"/>
      <c r="E383" s="135"/>
      <c r="F383" s="165"/>
      <c r="G383" s="135"/>
      <c r="H383" s="165"/>
      <c r="I383" s="165"/>
      <c r="J383" s="135"/>
      <c r="K383" s="165"/>
      <c r="L383" s="16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ht="15.75" customHeight="1">
      <c r="A384" s="135"/>
      <c r="B384" s="135"/>
      <c r="C384" s="135"/>
      <c r="D384" s="135"/>
      <c r="E384" s="135"/>
      <c r="F384" s="165"/>
      <c r="G384" s="135"/>
      <c r="H384" s="165"/>
      <c r="I384" s="165"/>
      <c r="J384" s="135"/>
      <c r="K384" s="165"/>
      <c r="L384" s="16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ht="15.75" customHeight="1">
      <c r="A385" s="135"/>
      <c r="B385" s="135"/>
      <c r="C385" s="135"/>
      <c r="D385" s="135"/>
      <c r="E385" s="135"/>
      <c r="F385" s="165"/>
      <c r="G385" s="135"/>
      <c r="H385" s="165"/>
      <c r="I385" s="165"/>
      <c r="J385" s="135"/>
      <c r="K385" s="165"/>
      <c r="L385" s="16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ht="15.75" customHeight="1">
      <c r="A386" s="135"/>
      <c r="B386" s="135"/>
      <c r="C386" s="135"/>
      <c r="D386" s="135"/>
      <c r="E386" s="135"/>
      <c r="F386" s="165"/>
      <c r="G386" s="135"/>
      <c r="H386" s="165"/>
      <c r="I386" s="165"/>
      <c r="J386" s="135"/>
      <c r="K386" s="165"/>
      <c r="L386" s="16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ht="15.75" customHeight="1">
      <c r="A387" s="135"/>
      <c r="B387" s="135"/>
      <c r="C387" s="135"/>
      <c r="D387" s="135"/>
      <c r="E387" s="135"/>
      <c r="F387" s="165"/>
      <c r="G387" s="135"/>
      <c r="H387" s="165"/>
      <c r="I387" s="165"/>
      <c r="J387" s="135"/>
      <c r="K387" s="165"/>
      <c r="L387" s="16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ht="15.75" customHeight="1">
      <c r="A388" s="135"/>
      <c r="B388" s="135"/>
      <c r="C388" s="135"/>
      <c r="D388" s="135"/>
      <c r="E388" s="135"/>
      <c r="F388" s="165"/>
      <c r="G388" s="135"/>
      <c r="H388" s="165"/>
      <c r="I388" s="165"/>
      <c r="J388" s="135"/>
      <c r="K388" s="165"/>
      <c r="L388" s="16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ht="15.75" customHeight="1">
      <c r="A389" s="135"/>
      <c r="B389" s="135"/>
      <c r="C389" s="135"/>
      <c r="D389" s="135"/>
      <c r="E389" s="135"/>
      <c r="F389" s="165"/>
      <c r="G389" s="135"/>
      <c r="H389" s="165"/>
      <c r="I389" s="165"/>
      <c r="J389" s="135"/>
      <c r="K389" s="165"/>
      <c r="L389" s="16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ht="15.75" customHeight="1">
      <c r="A390" s="135"/>
      <c r="B390" s="135"/>
      <c r="C390" s="135"/>
      <c r="D390" s="135"/>
      <c r="E390" s="135"/>
      <c r="F390" s="165"/>
      <c r="G390" s="135"/>
      <c r="H390" s="165"/>
      <c r="I390" s="165"/>
      <c r="J390" s="135"/>
      <c r="K390" s="165"/>
      <c r="L390" s="16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ht="15.75" customHeight="1">
      <c r="A391" s="135"/>
      <c r="B391" s="135"/>
      <c r="C391" s="135"/>
      <c r="D391" s="135"/>
      <c r="E391" s="135"/>
      <c r="F391" s="165"/>
      <c r="G391" s="135"/>
      <c r="H391" s="165"/>
      <c r="I391" s="165"/>
      <c r="J391" s="135"/>
      <c r="K391" s="165"/>
      <c r="L391" s="16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ht="15.75" customHeight="1">
      <c r="A392" s="135"/>
      <c r="B392" s="135"/>
      <c r="C392" s="135"/>
      <c r="D392" s="135"/>
      <c r="E392" s="135"/>
      <c r="F392" s="165"/>
      <c r="G392" s="135"/>
      <c r="H392" s="165"/>
      <c r="I392" s="165"/>
      <c r="J392" s="135"/>
      <c r="K392" s="165"/>
      <c r="L392" s="16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ht="15.75" customHeight="1">
      <c r="A393" s="135"/>
      <c r="B393" s="135"/>
      <c r="C393" s="135"/>
      <c r="D393" s="135"/>
      <c r="E393" s="135"/>
      <c r="F393" s="165"/>
      <c r="G393" s="135"/>
      <c r="H393" s="165"/>
      <c r="I393" s="165"/>
      <c r="J393" s="135"/>
      <c r="K393" s="165"/>
      <c r="L393" s="16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ht="15.75" customHeight="1">
      <c r="A394" s="135"/>
      <c r="B394" s="135"/>
      <c r="C394" s="135"/>
      <c r="D394" s="135"/>
      <c r="E394" s="135"/>
      <c r="F394" s="165"/>
      <c r="G394" s="135"/>
      <c r="H394" s="165"/>
      <c r="I394" s="165"/>
      <c r="J394" s="135"/>
      <c r="K394" s="165"/>
      <c r="L394" s="16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ht="15.75" customHeight="1">
      <c r="A395" s="135"/>
      <c r="B395" s="135"/>
      <c r="C395" s="135"/>
      <c r="D395" s="135"/>
      <c r="E395" s="135"/>
      <c r="F395" s="165"/>
      <c r="G395" s="135"/>
      <c r="H395" s="165"/>
      <c r="I395" s="165"/>
      <c r="J395" s="135"/>
      <c r="K395" s="165"/>
      <c r="L395" s="16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ht="15.75" customHeight="1">
      <c r="A396" s="135"/>
      <c r="B396" s="135"/>
      <c r="C396" s="135"/>
      <c r="D396" s="135"/>
      <c r="E396" s="135"/>
      <c r="F396" s="165"/>
      <c r="G396" s="135"/>
      <c r="H396" s="165"/>
      <c r="I396" s="165"/>
      <c r="J396" s="135"/>
      <c r="K396" s="165"/>
      <c r="L396" s="16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ht="15.75" customHeight="1">
      <c r="A397" s="135"/>
      <c r="B397" s="135"/>
      <c r="C397" s="135"/>
      <c r="D397" s="135"/>
      <c r="E397" s="135"/>
      <c r="F397" s="165"/>
      <c r="G397" s="135"/>
      <c r="H397" s="165"/>
      <c r="I397" s="165"/>
      <c r="J397" s="135"/>
      <c r="K397" s="165"/>
      <c r="L397" s="16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ht="15.75" customHeight="1">
      <c r="A398" s="135"/>
      <c r="B398" s="135"/>
      <c r="C398" s="135"/>
      <c r="D398" s="135"/>
      <c r="E398" s="135"/>
      <c r="F398" s="165"/>
      <c r="G398" s="135"/>
      <c r="H398" s="165"/>
      <c r="I398" s="165"/>
      <c r="J398" s="135"/>
      <c r="K398" s="165"/>
      <c r="L398" s="16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ht="15.75" customHeight="1">
      <c r="A399" s="135"/>
      <c r="B399" s="135"/>
      <c r="C399" s="135"/>
      <c r="D399" s="135"/>
      <c r="E399" s="135"/>
      <c r="F399" s="165"/>
      <c r="G399" s="135"/>
      <c r="H399" s="165"/>
      <c r="I399" s="165"/>
      <c r="J399" s="135"/>
      <c r="K399" s="165"/>
      <c r="L399" s="16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ht="15.75" customHeight="1">
      <c r="A400" s="135"/>
      <c r="B400" s="135"/>
      <c r="C400" s="135"/>
      <c r="D400" s="135"/>
      <c r="E400" s="135"/>
      <c r="F400" s="165"/>
      <c r="G400" s="135"/>
      <c r="H400" s="165"/>
      <c r="I400" s="165"/>
      <c r="J400" s="135"/>
      <c r="K400" s="165"/>
      <c r="L400" s="16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ht="15.75" customHeight="1">
      <c r="A401" s="135"/>
      <c r="B401" s="135"/>
      <c r="C401" s="135"/>
      <c r="D401" s="135"/>
      <c r="E401" s="135"/>
      <c r="F401" s="165"/>
      <c r="G401" s="135"/>
      <c r="H401" s="165"/>
      <c r="I401" s="165"/>
      <c r="J401" s="135"/>
      <c r="K401" s="165"/>
      <c r="L401" s="16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ht="15.75" customHeight="1">
      <c r="A402" s="135"/>
      <c r="B402" s="135"/>
      <c r="C402" s="135"/>
      <c r="D402" s="135"/>
      <c r="E402" s="135"/>
      <c r="F402" s="165"/>
      <c r="G402" s="135"/>
      <c r="H402" s="165"/>
      <c r="I402" s="165"/>
      <c r="J402" s="135"/>
      <c r="K402" s="165"/>
      <c r="L402" s="16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ht="15.75" customHeight="1">
      <c r="A403" s="135"/>
      <c r="B403" s="135"/>
      <c r="C403" s="135"/>
      <c r="D403" s="135"/>
      <c r="E403" s="135"/>
      <c r="F403" s="165"/>
      <c r="G403" s="135"/>
      <c r="H403" s="165"/>
      <c r="I403" s="165"/>
      <c r="J403" s="135"/>
      <c r="K403" s="165"/>
      <c r="L403" s="16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ht="15.75" customHeight="1">
      <c r="A404" s="135"/>
      <c r="B404" s="135"/>
      <c r="C404" s="135"/>
      <c r="D404" s="135"/>
      <c r="E404" s="135"/>
      <c r="F404" s="165"/>
      <c r="G404" s="135"/>
      <c r="H404" s="165"/>
      <c r="I404" s="165"/>
      <c r="J404" s="135"/>
      <c r="K404" s="165"/>
      <c r="L404" s="16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ht="15.75" customHeight="1">
      <c r="A405" s="135"/>
      <c r="B405" s="135"/>
      <c r="C405" s="135"/>
      <c r="D405" s="135"/>
      <c r="E405" s="135"/>
      <c r="F405" s="165"/>
      <c r="G405" s="135"/>
      <c r="H405" s="165"/>
      <c r="I405" s="165"/>
      <c r="J405" s="135"/>
      <c r="K405" s="165"/>
      <c r="L405" s="16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ht="15.75" customHeight="1">
      <c r="A406" s="135"/>
      <c r="B406" s="135"/>
      <c r="C406" s="135"/>
      <c r="D406" s="135"/>
      <c r="E406" s="135"/>
      <c r="F406" s="165"/>
      <c r="G406" s="135"/>
      <c r="H406" s="165"/>
      <c r="I406" s="165"/>
      <c r="J406" s="135"/>
      <c r="K406" s="165"/>
      <c r="L406" s="16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ht="15.75" customHeight="1">
      <c r="A407" s="135"/>
      <c r="B407" s="135"/>
      <c r="C407" s="135"/>
      <c r="D407" s="135"/>
      <c r="E407" s="135"/>
      <c r="F407" s="165"/>
      <c r="G407" s="135"/>
      <c r="H407" s="165"/>
      <c r="I407" s="165"/>
      <c r="J407" s="135"/>
      <c r="K407" s="165"/>
      <c r="L407" s="16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ht="15.75" customHeight="1">
      <c r="A408" s="135"/>
      <c r="B408" s="135"/>
      <c r="C408" s="135"/>
      <c r="D408" s="135"/>
      <c r="E408" s="135"/>
      <c r="F408" s="165"/>
      <c r="G408" s="135"/>
      <c r="H408" s="165"/>
      <c r="I408" s="165"/>
      <c r="J408" s="135"/>
      <c r="K408" s="165"/>
      <c r="L408" s="16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ht="15.75" customHeight="1">
      <c r="A409" s="135"/>
      <c r="B409" s="135"/>
      <c r="C409" s="135"/>
      <c r="D409" s="135"/>
      <c r="E409" s="135"/>
      <c r="F409" s="165"/>
      <c r="G409" s="135"/>
      <c r="H409" s="165"/>
      <c r="I409" s="165"/>
      <c r="J409" s="135"/>
      <c r="K409" s="165"/>
      <c r="L409" s="16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ht="15.75" customHeight="1">
      <c r="A410" s="135"/>
      <c r="B410" s="135"/>
      <c r="C410" s="135"/>
      <c r="D410" s="135"/>
      <c r="E410" s="135"/>
      <c r="F410" s="165"/>
      <c r="G410" s="135"/>
      <c r="H410" s="165"/>
      <c r="I410" s="165"/>
      <c r="J410" s="135"/>
      <c r="K410" s="165"/>
      <c r="L410" s="16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ht="15.75" customHeight="1">
      <c r="A411" s="135"/>
      <c r="B411" s="135"/>
      <c r="C411" s="135"/>
      <c r="D411" s="135"/>
      <c r="E411" s="135"/>
      <c r="F411" s="165"/>
      <c r="G411" s="135"/>
      <c r="H411" s="165"/>
      <c r="I411" s="165"/>
      <c r="J411" s="135"/>
      <c r="K411" s="165"/>
      <c r="L411" s="16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ht="15.75" customHeight="1">
      <c r="A412" s="135"/>
      <c r="B412" s="135"/>
      <c r="C412" s="135"/>
      <c r="D412" s="135"/>
      <c r="E412" s="135"/>
      <c r="F412" s="165"/>
      <c r="G412" s="135"/>
      <c r="H412" s="165"/>
      <c r="I412" s="165"/>
      <c r="J412" s="135"/>
      <c r="K412" s="165"/>
      <c r="L412" s="16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ht="15.75" customHeight="1">
      <c r="A413" s="135"/>
      <c r="B413" s="135"/>
      <c r="C413" s="135"/>
      <c r="D413" s="135"/>
      <c r="E413" s="135"/>
      <c r="F413" s="165"/>
      <c r="G413" s="135"/>
      <c r="H413" s="165"/>
      <c r="I413" s="165"/>
      <c r="J413" s="135"/>
      <c r="K413" s="165"/>
      <c r="L413" s="16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ht="15.75" customHeight="1">
      <c r="A414" s="135"/>
      <c r="B414" s="135"/>
      <c r="C414" s="135"/>
      <c r="D414" s="135"/>
      <c r="E414" s="135"/>
      <c r="F414" s="165"/>
      <c r="G414" s="135"/>
      <c r="H414" s="165"/>
      <c r="I414" s="165"/>
      <c r="J414" s="135"/>
      <c r="K414" s="165"/>
      <c r="L414" s="16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ht="15.75" customHeight="1">
      <c r="A415" s="135"/>
      <c r="B415" s="135"/>
      <c r="C415" s="135"/>
      <c r="D415" s="135"/>
      <c r="E415" s="135"/>
      <c r="F415" s="165"/>
      <c r="G415" s="135"/>
      <c r="H415" s="165"/>
      <c r="I415" s="165"/>
      <c r="J415" s="135"/>
      <c r="K415" s="165"/>
      <c r="L415" s="16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ht="15.75" customHeight="1">
      <c r="A416" s="135"/>
      <c r="B416" s="135"/>
      <c r="C416" s="135"/>
      <c r="D416" s="135"/>
      <c r="E416" s="135"/>
      <c r="F416" s="165"/>
      <c r="G416" s="135"/>
      <c r="H416" s="165"/>
      <c r="I416" s="165"/>
      <c r="J416" s="135"/>
      <c r="K416" s="165"/>
      <c r="L416" s="16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ht="15.75" customHeight="1">
      <c r="A417" s="135"/>
      <c r="B417" s="135"/>
      <c r="C417" s="135"/>
      <c r="D417" s="135"/>
      <c r="E417" s="135"/>
      <c r="F417" s="165"/>
      <c r="G417" s="135"/>
      <c r="H417" s="165"/>
      <c r="I417" s="165"/>
      <c r="J417" s="135"/>
      <c r="K417" s="165"/>
      <c r="L417" s="16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ht="15.75" customHeight="1">
      <c r="A418" s="135"/>
      <c r="B418" s="135"/>
      <c r="C418" s="135"/>
      <c r="D418" s="135"/>
      <c r="E418" s="135"/>
      <c r="F418" s="165"/>
      <c r="G418" s="135"/>
      <c r="H418" s="165"/>
      <c r="I418" s="165"/>
      <c r="J418" s="135"/>
      <c r="K418" s="165"/>
      <c r="L418" s="16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ht="15.75" customHeight="1">
      <c r="A419" s="135"/>
      <c r="B419" s="135"/>
      <c r="C419" s="135"/>
      <c r="D419" s="135"/>
      <c r="E419" s="135"/>
      <c r="F419" s="165"/>
      <c r="G419" s="135"/>
      <c r="H419" s="165"/>
      <c r="I419" s="165"/>
      <c r="J419" s="135"/>
      <c r="K419" s="165"/>
      <c r="L419" s="16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ht="15.75" customHeight="1">
      <c r="A420" s="135"/>
      <c r="B420" s="135"/>
      <c r="C420" s="135"/>
      <c r="D420" s="135"/>
      <c r="E420" s="135"/>
      <c r="F420" s="165"/>
      <c r="G420" s="135"/>
      <c r="H420" s="165"/>
      <c r="I420" s="165"/>
      <c r="J420" s="135"/>
      <c r="K420" s="165"/>
      <c r="L420" s="16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ht="15.75" customHeight="1">
      <c r="A421" s="135"/>
      <c r="B421" s="135"/>
      <c r="C421" s="135"/>
      <c r="D421" s="135"/>
      <c r="E421" s="135"/>
      <c r="F421" s="165"/>
      <c r="G421" s="135"/>
      <c r="H421" s="165"/>
      <c r="I421" s="165"/>
      <c r="J421" s="135"/>
      <c r="K421" s="165"/>
      <c r="L421" s="16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ht="15.75" customHeight="1">
      <c r="A422" s="135"/>
      <c r="B422" s="135"/>
      <c r="C422" s="135"/>
      <c r="D422" s="135"/>
      <c r="E422" s="135"/>
      <c r="F422" s="165"/>
      <c r="G422" s="135"/>
      <c r="H422" s="165"/>
      <c r="I422" s="165"/>
      <c r="J422" s="135"/>
      <c r="K422" s="165"/>
      <c r="L422" s="16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ht="15.75" customHeight="1">
      <c r="A423" s="135"/>
      <c r="B423" s="135"/>
      <c r="C423" s="135"/>
      <c r="D423" s="135"/>
      <c r="E423" s="135"/>
      <c r="F423" s="165"/>
      <c r="G423" s="135"/>
      <c r="H423" s="165"/>
      <c r="I423" s="165"/>
      <c r="J423" s="135"/>
      <c r="K423" s="165"/>
      <c r="L423" s="16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ht="15.75" customHeight="1">
      <c r="A424" s="135"/>
      <c r="B424" s="135"/>
      <c r="C424" s="135"/>
      <c r="D424" s="135"/>
      <c r="E424" s="135"/>
      <c r="F424" s="165"/>
      <c r="G424" s="135"/>
      <c r="H424" s="165"/>
      <c r="I424" s="165"/>
      <c r="J424" s="135"/>
      <c r="K424" s="165"/>
      <c r="L424" s="16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ht="15.75" customHeight="1">
      <c r="A425" s="135"/>
      <c r="B425" s="135"/>
      <c r="C425" s="135"/>
      <c r="D425" s="135"/>
      <c r="E425" s="135"/>
      <c r="F425" s="165"/>
      <c r="G425" s="135"/>
      <c r="H425" s="165"/>
      <c r="I425" s="165"/>
      <c r="J425" s="135"/>
      <c r="K425" s="165"/>
      <c r="L425" s="16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5.75" customHeight="1">
      <c r="A426" s="135"/>
      <c r="B426" s="135"/>
      <c r="C426" s="135"/>
      <c r="D426" s="135"/>
      <c r="E426" s="135"/>
      <c r="F426" s="165"/>
      <c r="G426" s="135"/>
      <c r="H426" s="165"/>
      <c r="I426" s="165"/>
      <c r="J426" s="135"/>
      <c r="K426" s="165"/>
      <c r="L426" s="16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5.75" customHeight="1">
      <c r="A427" s="135"/>
      <c r="B427" s="135"/>
      <c r="C427" s="135"/>
      <c r="D427" s="135"/>
      <c r="E427" s="135"/>
      <c r="F427" s="165"/>
      <c r="G427" s="135"/>
      <c r="H427" s="165"/>
      <c r="I427" s="165"/>
      <c r="J427" s="135"/>
      <c r="K427" s="165"/>
      <c r="L427" s="16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5.75" customHeight="1">
      <c r="A428" s="135"/>
      <c r="B428" s="135"/>
      <c r="C428" s="135"/>
      <c r="D428" s="135"/>
      <c r="E428" s="135"/>
      <c r="F428" s="165"/>
      <c r="G428" s="135"/>
      <c r="H428" s="165"/>
      <c r="I428" s="165"/>
      <c r="J428" s="135"/>
      <c r="K428" s="165"/>
      <c r="L428" s="16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5.75" customHeight="1">
      <c r="A429" s="135"/>
      <c r="B429" s="135"/>
      <c r="C429" s="135"/>
      <c r="D429" s="135"/>
      <c r="E429" s="135"/>
      <c r="F429" s="165"/>
      <c r="G429" s="135"/>
      <c r="H429" s="165"/>
      <c r="I429" s="165"/>
      <c r="J429" s="135"/>
      <c r="K429" s="165"/>
      <c r="L429" s="16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5.75" customHeight="1">
      <c r="A430" s="135"/>
      <c r="B430" s="135"/>
      <c r="C430" s="135"/>
      <c r="D430" s="135"/>
      <c r="E430" s="135"/>
      <c r="F430" s="165"/>
      <c r="G430" s="135"/>
      <c r="H430" s="165"/>
      <c r="I430" s="165"/>
      <c r="J430" s="135"/>
      <c r="K430" s="165"/>
      <c r="L430" s="16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5.75" customHeight="1">
      <c r="A431" s="135"/>
      <c r="B431" s="135"/>
      <c r="C431" s="135"/>
      <c r="D431" s="135"/>
      <c r="E431" s="135"/>
      <c r="F431" s="165"/>
      <c r="G431" s="135"/>
      <c r="H431" s="165"/>
      <c r="I431" s="165"/>
      <c r="J431" s="135"/>
      <c r="K431" s="165"/>
      <c r="L431" s="16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5.75" customHeight="1">
      <c r="A432" s="135"/>
      <c r="B432" s="135"/>
      <c r="C432" s="135"/>
      <c r="D432" s="135"/>
      <c r="E432" s="135"/>
      <c r="F432" s="165"/>
      <c r="G432" s="135"/>
      <c r="H432" s="165"/>
      <c r="I432" s="165"/>
      <c r="J432" s="135"/>
      <c r="K432" s="165"/>
      <c r="L432" s="16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5.75" customHeight="1">
      <c r="A433" s="135"/>
      <c r="B433" s="135"/>
      <c r="C433" s="135"/>
      <c r="D433" s="135"/>
      <c r="E433" s="135"/>
      <c r="F433" s="165"/>
      <c r="G433" s="135"/>
      <c r="H433" s="165"/>
      <c r="I433" s="165"/>
      <c r="J433" s="135"/>
      <c r="K433" s="165"/>
      <c r="L433" s="16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5.75" customHeight="1">
      <c r="A434" s="135"/>
      <c r="B434" s="135"/>
      <c r="C434" s="135"/>
      <c r="D434" s="135"/>
      <c r="E434" s="135"/>
      <c r="F434" s="165"/>
      <c r="G434" s="135"/>
      <c r="H434" s="165"/>
      <c r="I434" s="165"/>
      <c r="J434" s="135"/>
      <c r="K434" s="165"/>
      <c r="L434" s="16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5.75" customHeight="1">
      <c r="A435" s="135"/>
      <c r="B435" s="135"/>
      <c r="C435" s="135"/>
      <c r="D435" s="135"/>
      <c r="E435" s="135"/>
      <c r="F435" s="165"/>
      <c r="G435" s="135"/>
      <c r="H435" s="165"/>
      <c r="I435" s="165"/>
      <c r="J435" s="135"/>
      <c r="K435" s="165"/>
      <c r="L435" s="16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5.75" customHeight="1">
      <c r="A436" s="135"/>
      <c r="B436" s="135"/>
      <c r="C436" s="135"/>
      <c r="D436" s="135"/>
      <c r="E436" s="135"/>
      <c r="F436" s="165"/>
      <c r="G436" s="135"/>
      <c r="H436" s="165"/>
      <c r="I436" s="165"/>
      <c r="J436" s="135"/>
      <c r="K436" s="165"/>
      <c r="L436" s="16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5.75" customHeight="1">
      <c r="A437" s="135"/>
      <c r="B437" s="135"/>
      <c r="C437" s="135"/>
      <c r="D437" s="135"/>
      <c r="E437" s="135"/>
      <c r="F437" s="165"/>
      <c r="G437" s="135"/>
      <c r="H437" s="165"/>
      <c r="I437" s="165"/>
      <c r="J437" s="135"/>
      <c r="K437" s="165"/>
      <c r="L437" s="16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5.75" customHeight="1">
      <c r="A438" s="135"/>
      <c r="B438" s="135"/>
      <c r="C438" s="135"/>
      <c r="D438" s="135"/>
      <c r="E438" s="135"/>
      <c r="F438" s="165"/>
      <c r="G438" s="135"/>
      <c r="H438" s="165"/>
      <c r="I438" s="165"/>
      <c r="J438" s="135"/>
      <c r="K438" s="165"/>
      <c r="L438" s="16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5.75" customHeight="1">
      <c r="A439" s="135"/>
      <c r="B439" s="135"/>
      <c r="C439" s="135"/>
      <c r="D439" s="135"/>
      <c r="E439" s="135"/>
      <c r="F439" s="165"/>
      <c r="G439" s="135"/>
      <c r="H439" s="165"/>
      <c r="I439" s="165"/>
      <c r="J439" s="135"/>
      <c r="K439" s="165"/>
      <c r="L439" s="16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5.75" customHeight="1">
      <c r="A440" s="135"/>
      <c r="B440" s="135"/>
      <c r="C440" s="135"/>
      <c r="D440" s="135"/>
      <c r="E440" s="135"/>
      <c r="F440" s="165"/>
      <c r="G440" s="135"/>
      <c r="H440" s="165"/>
      <c r="I440" s="165"/>
      <c r="J440" s="135"/>
      <c r="K440" s="165"/>
      <c r="L440" s="16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5.75" customHeight="1">
      <c r="A441" s="135"/>
      <c r="B441" s="135"/>
      <c r="C441" s="135"/>
      <c r="D441" s="135"/>
      <c r="E441" s="135"/>
      <c r="F441" s="165"/>
      <c r="G441" s="135"/>
      <c r="H441" s="165"/>
      <c r="I441" s="165"/>
      <c r="J441" s="135"/>
      <c r="K441" s="165"/>
      <c r="L441" s="16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5.75" customHeight="1">
      <c r="A442" s="135"/>
      <c r="B442" s="135"/>
      <c r="C442" s="135"/>
      <c r="D442" s="135"/>
      <c r="E442" s="135"/>
      <c r="F442" s="165"/>
      <c r="G442" s="135"/>
      <c r="H442" s="165"/>
      <c r="I442" s="165"/>
      <c r="J442" s="135"/>
      <c r="K442" s="165"/>
      <c r="L442" s="16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5.75" customHeight="1">
      <c r="A443" s="135"/>
      <c r="B443" s="135"/>
      <c r="C443" s="135"/>
      <c r="D443" s="135"/>
      <c r="E443" s="135"/>
      <c r="F443" s="165"/>
      <c r="G443" s="135"/>
      <c r="H443" s="165"/>
      <c r="I443" s="165"/>
      <c r="J443" s="135"/>
      <c r="K443" s="165"/>
      <c r="L443" s="16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5.75" customHeight="1">
      <c r="A444" s="135"/>
      <c r="B444" s="135"/>
      <c r="C444" s="135"/>
      <c r="D444" s="135"/>
      <c r="E444" s="135"/>
      <c r="F444" s="165"/>
      <c r="G444" s="135"/>
      <c r="H444" s="165"/>
      <c r="I444" s="165"/>
      <c r="J444" s="135"/>
      <c r="K444" s="165"/>
      <c r="L444" s="16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5.75" customHeight="1">
      <c r="A445" s="135"/>
      <c r="B445" s="135"/>
      <c r="C445" s="135"/>
      <c r="D445" s="135"/>
      <c r="E445" s="135"/>
      <c r="F445" s="165"/>
      <c r="G445" s="135"/>
      <c r="H445" s="165"/>
      <c r="I445" s="165"/>
      <c r="J445" s="135"/>
      <c r="K445" s="165"/>
      <c r="L445" s="16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5.75" customHeight="1">
      <c r="A446" s="135"/>
      <c r="B446" s="135"/>
      <c r="C446" s="135"/>
      <c r="D446" s="135"/>
      <c r="E446" s="135"/>
      <c r="F446" s="165"/>
      <c r="G446" s="135"/>
      <c r="H446" s="165"/>
      <c r="I446" s="165"/>
      <c r="J446" s="135"/>
      <c r="K446" s="165"/>
      <c r="L446" s="16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5.75" customHeight="1">
      <c r="A447" s="135"/>
      <c r="B447" s="135"/>
      <c r="C447" s="135"/>
      <c r="D447" s="135"/>
      <c r="E447" s="135"/>
      <c r="F447" s="165"/>
      <c r="G447" s="135"/>
      <c r="H447" s="165"/>
      <c r="I447" s="165"/>
      <c r="J447" s="135"/>
      <c r="K447" s="165"/>
      <c r="L447" s="16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5.75" customHeight="1">
      <c r="A448" s="135"/>
      <c r="B448" s="135"/>
      <c r="C448" s="135"/>
      <c r="D448" s="135"/>
      <c r="E448" s="135"/>
      <c r="F448" s="165"/>
      <c r="G448" s="135"/>
      <c r="H448" s="165"/>
      <c r="I448" s="165"/>
      <c r="J448" s="135"/>
      <c r="K448" s="165"/>
      <c r="L448" s="16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5.75" customHeight="1">
      <c r="A449" s="135"/>
      <c r="B449" s="135"/>
      <c r="C449" s="135"/>
      <c r="D449" s="135"/>
      <c r="E449" s="135"/>
      <c r="F449" s="165"/>
      <c r="G449" s="135"/>
      <c r="H449" s="165"/>
      <c r="I449" s="165"/>
      <c r="J449" s="135"/>
      <c r="K449" s="165"/>
      <c r="L449" s="16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5.75" customHeight="1">
      <c r="A450" s="135"/>
      <c r="B450" s="135"/>
      <c r="C450" s="135"/>
      <c r="D450" s="135"/>
      <c r="E450" s="135"/>
      <c r="F450" s="165"/>
      <c r="G450" s="135"/>
      <c r="H450" s="165"/>
      <c r="I450" s="165"/>
      <c r="J450" s="135"/>
      <c r="K450" s="165"/>
      <c r="L450" s="16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5.75" customHeight="1">
      <c r="A451" s="135"/>
      <c r="B451" s="135"/>
      <c r="C451" s="135"/>
      <c r="D451" s="135"/>
      <c r="E451" s="135"/>
      <c r="F451" s="165"/>
      <c r="G451" s="135"/>
      <c r="H451" s="165"/>
      <c r="I451" s="165"/>
      <c r="J451" s="135"/>
      <c r="K451" s="165"/>
      <c r="L451" s="16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5.75" customHeight="1">
      <c r="A452" s="135"/>
      <c r="B452" s="135"/>
      <c r="C452" s="135"/>
      <c r="D452" s="135"/>
      <c r="E452" s="135"/>
      <c r="F452" s="165"/>
      <c r="G452" s="135"/>
      <c r="H452" s="165"/>
      <c r="I452" s="165"/>
      <c r="J452" s="135"/>
      <c r="K452" s="165"/>
      <c r="L452" s="16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5.75" customHeight="1">
      <c r="A453" s="135"/>
      <c r="B453" s="135"/>
      <c r="C453" s="135"/>
      <c r="D453" s="135"/>
      <c r="E453" s="135"/>
      <c r="F453" s="165"/>
      <c r="G453" s="135"/>
      <c r="H453" s="165"/>
      <c r="I453" s="165"/>
      <c r="J453" s="135"/>
      <c r="K453" s="165"/>
      <c r="L453" s="16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5.75" customHeight="1">
      <c r="A454" s="135"/>
      <c r="B454" s="135"/>
      <c r="C454" s="135"/>
      <c r="D454" s="135"/>
      <c r="E454" s="135"/>
      <c r="F454" s="165"/>
      <c r="G454" s="135"/>
      <c r="H454" s="165"/>
      <c r="I454" s="165"/>
      <c r="J454" s="135"/>
      <c r="K454" s="165"/>
      <c r="L454" s="16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5.75" customHeight="1">
      <c r="A455" s="135"/>
      <c r="B455" s="135"/>
      <c r="C455" s="135"/>
      <c r="D455" s="135"/>
      <c r="E455" s="135"/>
      <c r="F455" s="165"/>
      <c r="G455" s="135"/>
      <c r="H455" s="165"/>
      <c r="I455" s="165"/>
      <c r="J455" s="135"/>
      <c r="K455" s="165"/>
      <c r="L455" s="16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5.75" customHeight="1">
      <c r="A456" s="135"/>
      <c r="B456" s="135"/>
      <c r="C456" s="135"/>
      <c r="D456" s="135"/>
      <c r="E456" s="135"/>
      <c r="F456" s="165"/>
      <c r="G456" s="135"/>
      <c r="H456" s="165"/>
      <c r="I456" s="165"/>
      <c r="J456" s="135"/>
      <c r="K456" s="165"/>
      <c r="L456" s="16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5.75" customHeight="1">
      <c r="A457" s="135"/>
      <c r="B457" s="135"/>
      <c r="C457" s="135"/>
      <c r="D457" s="135"/>
      <c r="E457" s="135"/>
      <c r="F457" s="165"/>
      <c r="G457" s="135"/>
      <c r="H457" s="165"/>
      <c r="I457" s="165"/>
      <c r="J457" s="135"/>
      <c r="K457" s="165"/>
      <c r="L457" s="16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5.75" customHeight="1">
      <c r="A458" s="135"/>
      <c r="B458" s="135"/>
      <c r="C458" s="135"/>
      <c r="D458" s="135"/>
      <c r="E458" s="135"/>
      <c r="F458" s="165"/>
      <c r="G458" s="135"/>
      <c r="H458" s="165"/>
      <c r="I458" s="165"/>
      <c r="J458" s="135"/>
      <c r="K458" s="165"/>
      <c r="L458" s="16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5.75" customHeight="1">
      <c r="A459" s="135"/>
      <c r="B459" s="135"/>
      <c r="C459" s="135"/>
      <c r="D459" s="135"/>
      <c r="E459" s="135"/>
      <c r="F459" s="165"/>
      <c r="G459" s="135"/>
      <c r="H459" s="165"/>
      <c r="I459" s="165"/>
      <c r="J459" s="135"/>
      <c r="K459" s="165"/>
      <c r="L459" s="16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5.75" customHeight="1">
      <c r="A460" s="135"/>
      <c r="B460" s="135"/>
      <c r="C460" s="135"/>
      <c r="D460" s="135"/>
      <c r="E460" s="135"/>
      <c r="F460" s="165"/>
      <c r="G460" s="135"/>
      <c r="H460" s="165"/>
      <c r="I460" s="165"/>
      <c r="J460" s="135"/>
      <c r="K460" s="165"/>
      <c r="L460" s="16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5.75" customHeight="1">
      <c r="A461" s="135"/>
      <c r="B461" s="135"/>
      <c r="C461" s="135"/>
      <c r="D461" s="135"/>
      <c r="E461" s="135"/>
      <c r="F461" s="165"/>
      <c r="G461" s="135"/>
      <c r="H461" s="165"/>
      <c r="I461" s="165"/>
      <c r="J461" s="135"/>
      <c r="K461" s="165"/>
      <c r="L461" s="16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5.75" customHeight="1">
      <c r="A462" s="135"/>
      <c r="B462" s="135"/>
      <c r="C462" s="135"/>
      <c r="D462" s="135"/>
      <c r="E462" s="135"/>
      <c r="F462" s="165"/>
      <c r="G462" s="135"/>
      <c r="H462" s="165"/>
      <c r="I462" s="165"/>
      <c r="J462" s="135"/>
      <c r="K462" s="165"/>
      <c r="L462" s="16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5.75" customHeight="1">
      <c r="A463" s="135"/>
      <c r="B463" s="135"/>
      <c r="C463" s="135"/>
      <c r="D463" s="135"/>
      <c r="E463" s="135"/>
      <c r="F463" s="165"/>
      <c r="G463" s="135"/>
      <c r="H463" s="165"/>
      <c r="I463" s="165"/>
      <c r="J463" s="135"/>
      <c r="K463" s="165"/>
      <c r="L463" s="16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5.75" customHeight="1">
      <c r="A464" s="135"/>
      <c r="B464" s="135"/>
      <c r="C464" s="135"/>
      <c r="D464" s="135"/>
      <c r="E464" s="135"/>
      <c r="F464" s="165"/>
      <c r="G464" s="135"/>
      <c r="H464" s="165"/>
      <c r="I464" s="165"/>
      <c r="J464" s="135"/>
      <c r="K464" s="165"/>
      <c r="L464" s="16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5.75" customHeight="1">
      <c r="A465" s="135"/>
      <c r="B465" s="135"/>
      <c r="C465" s="135"/>
      <c r="D465" s="135"/>
      <c r="E465" s="135"/>
      <c r="F465" s="165"/>
      <c r="G465" s="135"/>
      <c r="H465" s="165"/>
      <c r="I465" s="165"/>
      <c r="J465" s="135"/>
      <c r="K465" s="165"/>
      <c r="L465" s="16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5.75" customHeight="1">
      <c r="A466" s="135"/>
      <c r="B466" s="135"/>
      <c r="C466" s="135"/>
      <c r="D466" s="135"/>
      <c r="E466" s="135"/>
      <c r="F466" s="165"/>
      <c r="G466" s="135"/>
      <c r="H466" s="165"/>
      <c r="I466" s="165"/>
      <c r="J466" s="135"/>
      <c r="K466" s="165"/>
      <c r="L466" s="16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5.75" customHeight="1">
      <c r="A467" s="135"/>
      <c r="B467" s="135"/>
      <c r="C467" s="135"/>
      <c r="D467" s="135"/>
      <c r="E467" s="135"/>
      <c r="F467" s="165"/>
      <c r="G467" s="135"/>
      <c r="H467" s="165"/>
      <c r="I467" s="165"/>
      <c r="J467" s="135"/>
      <c r="K467" s="165"/>
      <c r="L467" s="16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5.75" customHeight="1">
      <c r="A468" s="135"/>
      <c r="B468" s="135"/>
      <c r="C468" s="135"/>
      <c r="D468" s="135"/>
      <c r="E468" s="135"/>
      <c r="F468" s="165"/>
      <c r="G468" s="135"/>
      <c r="H468" s="165"/>
      <c r="I468" s="165"/>
      <c r="J468" s="135"/>
      <c r="K468" s="165"/>
      <c r="L468" s="16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5.75" customHeight="1">
      <c r="A469" s="135"/>
      <c r="B469" s="135"/>
      <c r="C469" s="135"/>
      <c r="D469" s="135"/>
      <c r="E469" s="135"/>
      <c r="F469" s="165"/>
      <c r="G469" s="135"/>
      <c r="H469" s="165"/>
      <c r="I469" s="165"/>
      <c r="J469" s="135"/>
      <c r="K469" s="165"/>
      <c r="L469" s="16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5.75" customHeight="1">
      <c r="A470" s="135"/>
      <c r="B470" s="135"/>
      <c r="C470" s="135"/>
      <c r="D470" s="135"/>
      <c r="E470" s="135"/>
      <c r="F470" s="165"/>
      <c r="G470" s="135"/>
      <c r="H470" s="165"/>
      <c r="I470" s="165"/>
      <c r="J470" s="135"/>
      <c r="K470" s="165"/>
      <c r="L470" s="16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5.75" customHeight="1">
      <c r="A471" s="135"/>
      <c r="B471" s="135"/>
      <c r="C471" s="135"/>
      <c r="D471" s="135"/>
      <c r="E471" s="135"/>
      <c r="F471" s="165"/>
      <c r="G471" s="135"/>
      <c r="H471" s="165"/>
      <c r="I471" s="165"/>
      <c r="J471" s="135"/>
      <c r="K471" s="165"/>
      <c r="L471" s="16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5.75" customHeight="1">
      <c r="A472" s="135"/>
      <c r="B472" s="135"/>
      <c r="C472" s="135"/>
      <c r="D472" s="135"/>
      <c r="E472" s="135"/>
      <c r="F472" s="165"/>
      <c r="G472" s="135"/>
      <c r="H472" s="165"/>
      <c r="I472" s="165"/>
      <c r="J472" s="135"/>
      <c r="K472" s="165"/>
      <c r="L472" s="16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5.75" customHeight="1">
      <c r="A473" s="135"/>
      <c r="B473" s="135"/>
      <c r="C473" s="135"/>
      <c r="D473" s="135"/>
      <c r="E473" s="135"/>
      <c r="F473" s="165"/>
      <c r="G473" s="135"/>
      <c r="H473" s="165"/>
      <c r="I473" s="165"/>
      <c r="J473" s="135"/>
      <c r="K473" s="165"/>
      <c r="L473" s="16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5.75" customHeight="1">
      <c r="A474" s="135"/>
      <c r="B474" s="135"/>
      <c r="C474" s="135"/>
      <c r="D474" s="135"/>
      <c r="E474" s="135"/>
      <c r="F474" s="165"/>
      <c r="G474" s="135"/>
      <c r="H474" s="165"/>
      <c r="I474" s="165"/>
      <c r="J474" s="135"/>
      <c r="K474" s="165"/>
      <c r="L474" s="16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5.75" customHeight="1">
      <c r="A475" s="135"/>
      <c r="B475" s="135"/>
      <c r="C475" s="135"/>
      <c r="D475" s="135"/>
      <c r="E475" s="135"/>
      <c r="F475" s="165"/>
      <c r="G475" s="135"/>
      <c r="H475" s="165"/>
      <c r="I475" s="165"/>
      <c r="J475" s="135"/>
      <c r="K475" s="165"/>
      <c r="L475" s="16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5.75" customHeight="1">
      <c r="A476" s="135"/>
      <c r="B476" s="135"/>
      <c r="C476" s="135"/>
      <c r="D476" s="135"/>
      <c r="E476" s="135"/>
      <c r="F476" s="165"/>
      <c r="G476" s="135"/>
      <c r="H476" s="165"/>
      <c r="I476" s="165"/>
      <c r="J476" s="135"/>
      <c r="K476" s="165"/>
      <c r="L476" s="16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5.75" customHeight="1">
      <c r="A477" s="135"/>
      <c r="B477" s="135"/>
      <c r="C477" s="135"/>
      <c r="D477" s="135"/>
      <c r="E477" s="135"/>
      <c r="F477" s="165"/>
      <c r="G477" s="135"/>
      <c r="H477" s="165"/>
      <c r="I477" s="165"/>
      <c r="J477" s="135"/>
      <c r="K477" s="165"/>
      <c r="L477" s="16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5.75" customHeight="1">
      <c r="A478" s="135"/>
      <c r="B478" s="135"/>
      <c r="C478" s="135"/>
      <c r="D478" s="135"/>
      <c r="E478" s="135"/>
      <c r="F478" s="165"/>
      <c r="G478" s="135"/>
      <c r="H478" s="165"/>
      <c r="I478" s="165"/>
      <c r="J478" s="135"/>
      <c r="K478" s="165"/>
      <c r="L478" s="16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5.75" customHeight="1">
      <c r="A479" s="135"/>
      <c r="B479" s="135"/>
      <c r="C479" s="135"/>
      <c r="D479" s="135"/>
      <c r="E479" s="135"/>
      <c r="F479" s="165"/>
      <c r="G479" s="135"/>
      <c r="H479" s="165"/>
      <c r="I479" s="165"/>
      <c r="J479" s="135"/>
      <c r="K479" s="165"/>
      <c r="L479" s="16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5.75" customHeight="1">
      <c r="A480" s="135"/>
      <c r="B480" s="135"/>
      <c r="C480" s="135"/>
      <c r="D480" s="135"/>
      <c r="E480" s="135"/>
      <c r="F480" s="165"/>
      <c r="G480" s="135"/>
      <c r="H480" s="165"/>
      <c r="I480" s="165"/>
      <c r="J480" s="135"/>
      <c r="K480" s="165"/>
      <c r="L480" s="16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5.75" customHeight="1">
      <c r="A481" s="135"/>
      <c r="B481" s="135"/>
      <c r="C481" s="135"/>
      <c r="D481" s="135"/>
      <c r="E481" s="135"/>
      <c r="F481" s="165"/>
      <c r="G481" s="135"/>
      <c r="H481" s="165"/>
      <c r="I481" s="165"/>
      <c r="J481" s="135"/>
      <c r="K481" s="165"/>
      <c r="L481" s="16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5.75" customHeight="1">
      <c r="A482" s="135"/>
      <c r="B482" s="135"/>
      <c r="C482" s="135"/>
      <c r="D482" s="135"/>
      <c r="E482" s="135"/>
      <c r="F482" s="165"/>
      <c r="G482" s="135"/>
      <c r="H482" s="165"/>
      <c r="I482" s="165"/>
      <c r="J482" s="135"/>
      <c r="K482" s="165"/>
      <c r="L482" s="16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5.75" customHeight="1">
      <c r="A483" s="135"/>
      <c r="B483" s="135"/>
      <c r="C483" s="135"/>
      <c r="D483" s="135"/>
      <c r="E483" s="135"/>
      <c r="F483" s="165"/>
      <c r="G483" s="135"/>
      <c r="H483" s="165"/>
      <c r="I483" s="165"/>
      <c r="J483" s="135"/>
      <c r="K483" s="165"/>
      <c r="L483" s="16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5.75" customHeight="1">
      <c r="A484" s="135"/>
      <c r="B484" s="135"/>
      <c r="C484" s="135"/>
      <c r="D484" s="135"/>
      <c r="E484" s="135"/>
      <c r="F484" s="165"/>
      <c r="G484" s="135"/>
      <c r="H484" s="165"/>
      <c r="I484" s="165"/>
      <c r="J484" s="135"/>
      <c r="K484" s="165"/>
      <c r="L484" s="16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5.75" customHeight="1">
      <c r="A485" s="135"/>
      <c r="B485" s="135"/>
      <c r="C485" s="135"/>
      <c r="D485" s="135"/>
      <c r="E485" s="135"/>
      <c r="F485" s="165"/>
      <c r="G485" s="135"/>
      <c r="H485" s="165"/>
      <c r="I485" s="165"/>
      <c r="J485" s="135"/>
      <c r="K485" s="165"/>
      <c r="L485" s="16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5.75" customHeight="1">
      <c r="A486" s="135"/>
      <c r="B486" s="135"/>
      <c r="C486" s="135"/>
      <c r="D486" s="135"/>
      <c r="E486" s="135"/>
      <c r="F486" s="165"/>
      <c r="G486" s="135"/>
      <c r="H486" s="165"/>
      <c r="I486" s="165"/>
      <c r="J486" s="135"/>
      <c r="K486" s="165"/>
      <c r="L486" s="16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5.75" customHeight="1">
      <c r="A487" s="135"/>
      <c r="B487" s="135"/>
      <c r="C487" s="135"/>
      <c r="D487" s="135"/>
      <c r="E487" s="135"/>
      <c r="F487" s="165"/>
      <c r="G487" s="135"/>
      <c r="H487" s="165"/>
      <c r="I487" s="165"/>
      <c r="J487" s="135"/>
      <c r="K487" s="165"/>
      <c r="L487" s="16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5.75" customHeight="1">
      <c r="A488" s="135"/>
      <c r="B488" s="135"/>
      <c r="C488" s="135"/>
      <c r="D488" s="135"/>
      <c r="E488" s="135"/>
      <c r="F488" s="165"/>
      <c r="G488" s="135"/>
      <c r="H488" s="165"/>
      <c r="I488" s="165"/>
      <c r="J488" s="135"/>
      <c r="K488" s="165"/>
      <c r="L488" s="16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5.75" customHeight="1">
      <c r="A489" s="135"/>
      <c r="B489" s="135"/>
      <c r="C489" s="135"/>
      <c r="D489" s="135"/>
      <c r="E489" s="135"/>
      <c r="F489" s="165"/>
      <c r="G489" s="135"/>
      <c r="H489" s="165"/>
      <c r="I489" s="165"/>
      <c r="J489" s="135"/>
      <c r="K489" s="165"/>
      <c r="L489" s="16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5.75" customHeight="1">
      <c r="A490" s="135"/>
      <c r="B490" s="135"/>
      <c r="C490" s="135"/>
      <c r="D490" s="135"/>
      <c r="E490" s="135"/>
      <c r="F490" s="165"/>
      <c r="G490" s="135"/>
      <c r="H490" s="165"/>
      <c r="I490" s="165"/>
      <c r="J490" s="135"/>
      <c r="K490" s="165"/>
      <c r="L490" s="16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5.75" customHeight="1">
      <c r="A491" s="135"/>
      <c r="B491" s="135"/>
      <c r="C491" s="135"/>
      <c r="D491" s="135"/>
      <c r="E491" s="135"/>
      <c r="F491" s="165"/>
      <c r="G491" s="135"/>
      <c r="H491" s="165"/>
      <c r="I491" s="165"/>
      <c r="J491" s="135"/>
      <c r="K491" s="165"/>
      <c r="L491" s="16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5.75" customHeight="1">
      <c r="A492" s="135"/>
      <c r="B492" s="135"/>
      <c r="C492" s="135"/>
      <c r="D492" s="135"/>
      <c r="E492" s="135"/>
      <c r="F492" s="165"/>
      <c r="G492" s="135"/>
      <c r="H492" s="165"/>
      <c r="I492" s="165"/>
      <c r="J492" s="135"/>
      <c r="K492" s="165"/>
      <c r="L492" s="16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5.75" customHeight="1">
      <c r="A493" s="135"/>
      <c r="B493" s="135"/>
      <c r="C493" s="135"/>
      <c r="D493" s="135"/>
      <c r="E493" s="135"/>
      <c r="F493" s="165"/>
      <c r="G493" s="135"/>
      <c r="H493" s="165"/>
      <c r="I493" s="165"/>
      <c r="J493" s="135"/>
      <c r="K493" s="165"/>
      <c r="L493" s="16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5.75" customHeight="1">
      <c r="A494" s="135"/>
      <c r="B494" s="135"/>
      <c r="C494" s="135"/>
      <c r="D494" s="135"/>
      <c r="E494" s="135"/>
      <c r="F494" s="165"/>
      <c r="G494" s="135"/>
      <c r="H494" s="165"/>
      <c r="I494" s="165"/>
      <c r="J494" s="135"/>
      <c r="K494" s="165"/>
      <c r="L494" s="16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5.75" customHeight="1">
      <c r="A495" s="135"/>
      <c r="B495" s="135"/>
      <c r="C495" s="135"/>
      <c r="D495" s="135"/>
      <c r="E495" s="135"/>
      <c r="F495" s="165"/>
      <c r="G495" s="135"/>
      <c r="H495" s="165"/>
      <c r="I495" s="165"/>
      <c r="J495" s="135"/>
      <c r="K495" s="165"/>
      <c r="L495" s="16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5.75" customHeight="1">
      <c r="A496" s="135"/>
      <c r="B496" s="135"/>
      <c r="C496" s="135"/>
      <c r="D496" s="135"/>
      <c r="E496" s="135"/>
      <c r="F496" s="165"/>
      <c r="G496" s="135"/>
      <c r="H496" s="165"/>
      <c r="I496" s="165"/>
      <c r="J496" s="135"/>
      <c r="K496" s="165"/>
      <c r="L496" s="16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5.75" customHeight="1">
      <c r="A497" s="135"/>
      <c r="B497" s="135"/>
      <c r="C497" s="135"/>
      <c r="D497" s="135"/>
      <c r="E497" s="135"/>
      <c r="F497" s="165"/>
      <c r="G497" s="135"/>
      <c r="H497" s="165"/>
      <c r="I497" s="165"/>
      <c r="J497" s="135"/>
      <c r="K497" s="165"/>
      <c r="L497" s="16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5.75" customHeight="1">
      <c r="A498" s="135"/>
      <c r="B498" s="135"/>
      <c r="C498" s="135"/>
      <c r="D498" s="135"/>
      <c r="E498" s="135"/>
      <c r="F498" s="165"/>
      <c r="G498" s="135"/>
      <c r="H498" s="165"/>
      <c r="I498" s="165"/>
      <c r="J498" s="135"/>
      <c r="K498" s="165"/>
      <c r="L498" s="16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5.75" customHeight="1">
      <c r="A499" s="135"/>
      <c r="B499" s="135"/>
      <c r="C499" s="135"/>
      <c r="D499" s="135"/>
      <c r="E499" s="135"/>
      <c r="F499" s="165"/>
      <c r="G499" s="135"/>
      <c r="H499" s="165"/>
      <c r="I499" s="165"/>
      <c r="J499" s="135"/>
      <c r="K499" s="165"/>
      <c r="L499" s="16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5.75" customHeight="1">
      <c r="A500" s="135"/>
      <c r="B500" s="135"/>
      <c r="C500" s="135"/>
      <c r="D500" s="135"/>
      <c r="E500" s="135"/>
      <c r="F500" s="165"/>
      <c r="G500" s="135"/>
      <c r="H500" s="165"/>
      <c r="I500" s="165"/>
      <c r="J500" s="135"/>
      <c r="K500" s="165"/>
      <c r="L500" s="16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5.75" customHeight="1">
      <c r="A501" s="135"/>
      <c r="B501" s="135"/>
      <c r="C501" s="135"/>
      <c r="D501" s="135"/>
      <c r="E501" s="135"/>
      <c r="F501" s="165"/>
      <c r="G501" s="135"/>
      <c r="H501" s="165"/>
      <c r="I501" s="165"/>
      <c r="J501" s="135"/>
      <c r="K501" s="165"/>
      <c r="L501" s="16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5.75" customHeight="1">
      <c r="A502" s="135"/>
      <c r="B502" s="135"/>
      <c r="C502" s="135"/>
      <c r="D502" s="135"/>
      <c r="E502" s="135"/>
      <c r="F502" s="165"/>
      <c r="G502" s="135"/>
      <c r="H502" s="165"/>
      <c r="I502" s="165"/>
      <c r="J502" s="135"/>
      <c r="K502" s="165"/>
      <c r="L502" s="16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5.75" customHeight="1">
      <c r="A503" s="135"/>
      <c r="B503" s="135"/>
      <c r="C503" s="135"/>
      <c r="D503" s="135"/>
      <c r="E503" s="135"/>
      <c r="F503" s="165"/>
      <c r="G503" s="135"/>
      <c r="H503" s="165"/>
      <c r="I503" s="165"/>
      <c r="J503" s="135"/>
      <c r="K503" s="165"/>
      <c r="L503" s="16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5.75" customHeight="1">
      <c r="A504" s="135"/>
      <c r="B504" s="135"/>
      <c r="C504" s="135"/>
      <c r="D504" s="135"/>
      <c r="E504" s="135"/>
      <c r="F504" s="165"/>
      <c r="G504" s="135"/>
      <c r="H504" s="165"/>
      <c r="I504" s="165"/>
      <c r="J504" s="135"/>
      <c r="K504" s="165"/>
      <c r="L504" s="16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5.75" customHeight="1">
      <c r="A505" s="135"/>
      <c r="B505" s="135"/>
      <c r="C505" s="135"/>
      <c r="D505" s="135"/>
      <c r="E505" s="135"/>
      <c r="F505" s="165"/>
      <c r="G505" s="135"/>
      <c r="H505" s="165"/>
      <c r="I505" s="165"/>
      <c r="J505" s="135"/>
      <c r="K505" s="165"/>
      <c r="L505" s="16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5.75" customHeight="1">
      <c r="A506" s="135"/>
      <c r="B506" s="135"/>
      <c r="C506" s="135"/>
      <c r="D506" s="135"/>
      <c r="E506" s="135"/>
      <c r="F506" s="165"/>
      <c r="G506" s="135"/>
      <c r="H506" s="165"/>
      <c r="I506" s="165"/>
      <c r="J506" s="135"/>
      <c r="K506" s="165"/>
      <c r="L506" s="16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5.75" customHeight="1">
      <c r="A507" s="135"/>
      <c r="B507" s="135"/>
      <c r="C507" s="135"/>
      <c r="D507" s="135"/>
      <c r="E507" s="135"/>
      <c r="F507" s="165"/>
      <c r="G507" s="135"/>
      <c r="H507" s="165"/>
      <c r="I507" s="165"/>
      <c r="J507" s="135"/>
      <c r="K507" s="165"/>
      <c r="L507" s="16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5.75" customHeight="1">
      <c r="A508" s="135"/>
      <c r="B508" s="135"/>
      <c r="C508" s="135"/>
      <c r="D508" s="135"/>
      <c r="E508" s="135"/>
      <c r="F508" s="165"/>
      <c r="G508" s="135"/>
      <c r="H508" s="165"/>
      <c r="I508" s="165"/>
      <c r="J508" s="135"/>
      <c r="K508" s="165"/>
      <c r="L508" s="16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5.75" customHeight="1">
      <c r="A509" s="135"/>
      <c r="B509" s="135"/>
      <c r="C509" s="135"/>
      <c r="D509" s="135"/>
      <c r="E509" s="135"/>
      <c r="F509" s="165"/>
      <c r="G509" s="135"/>
      <c r="H509" s="165"/>
      <c r="I509" s="165"/>
      <c r="J509" s="135"/>
      <c r="K509" s="165"/>
      <c r="L509" s="16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5.75" customHeight="1">
      <c r="A510" s="135"/>
      <c r="B510" s="135"/>
      <c r="C510" s="135"/>
      <c r="D510" s="135"/>
      <c r="E510" s="135"/>
      <c r="F510" s="165"/>
      <c r="G510" s="135"/>
      <c r="H510" s="165"/>
      <c r="I510" s="165"/>
      <c r="J510" s="135"/>
      <c r="K510" s="165"/>
      <c r="L510" s="16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5.75" customHeight="1">
      <c r="A511" s="135"/>
      <c r="B511" s="135"/>
      <c r="C511" s="135"/>
      <c r="D511" s="135"/>
      <c r="E511" s="135"/>
      <c r="F511" s="165"/>
      <c r="G511" s="135"/>
      <c r="H511" s="165"/>
      <c r="I511" s="165"/>
      <c r="J511" s="135"/>
      <c r="K511" s="165"/>
      <c r="L511" s="16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5.75" customHeight="1">
      <c r="A512" s="135"/>
      <c r="B512" s="135"/>
      <c r="C512" s="135"/>
      <c r="D512" s="135"/>
      <c r="E512" s="135"/>
      <c r="F512" s="165"/>
      <c r="G512" s="135"/>
      <c r="H512" s="165"/>
      <c r="I512" s="165"/>
      <c r="J512" s="135"/>
      <c r="K512" s="165"/>
      <c r="L512" s="16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5.75" customHeight="1">
      <c r="A513" s="135"/>
      <c r="B513" s="135"/>
      <c r="C513" s="135"/>
      <c r="D513" s="135"/>
      <c r="E513" s="135"/>
      <c r="F513" s="165"/>
      <c r="G513" s="135"/>
      <c r="H513" s="165"/>
      <c r="I513" s="165"/>
      <c r="J513" s="135"/>
      <c r="K513" s="165"/>
      <c r="L513" s="16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5.75" customHeight="1">
      <c r="A514" s="135"/>
      <c r="B514" s="135"/>
      <c r="C514" s="135"/>
      <c r="D514" s="135"/>
      <c r="E514" s="135"/>
      <c r="F514" s="165"/>
      <c r="G514" s="135"/>
      <c r="H514" s="165"/>
      <c r="I514" s="165"/>
      <c r="J514" s="135"/>
      <c r="K514" s="165"/>
      <c r="L514" s="16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5.75" customHeight="1">
      <c r="A515" s="135"/>
      <c r="B515" s="135"/>
      <c r="C515" s="135"/>
      <c r="D515" s="135"/>
      <c r="E515" s="135"/>
      <c r="F515" s="165"/>
      <c r="G515" s="135"/>
      <c r="H515" s="165"/>
      <c r="I515" s="165"/>
      <c r="J515" s="135"/>
      <c r="K515" s="165"/>
      <c r="L515" s="16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5.75" customHeight="1">
      <c r="A516" s="135"/>
      <c r="B516" s="135"/>
      <c r="C516" s="135"/>
      <c r="D516" s="135"/>
      <c r="E516" s="135"/>
      <c r="F516" s="165"/>
      <c r="G516" s="135"/>
      <c r="H516" s="165"/>
      <c r="I516" s="165"/>
      <c r="J516" s="135"/>
      <c r="K516" s="165"/>
      <c r="L516" s="16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5.75" customHeight="1">
      <c r="A517" s="135"/>
      <c r="B517" s="135"/>
      <c r="C517" s="135"/>
      <c r="D517" s="135"/>
      <c r="E517" s="135"/>
      <c r="F517" s="165"/>
      <c r="G517" s="135"/>
      <c r="H517" s="165"/>
      <c r="I517" s="165"/>
      <c r="J517" s="135"/>
      <c r="K517" s="165"/>
      <c r="L517" s="16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5.75" customHeight="1">
      <c r="A518" s="135"/>
      <c r="B518" s="135"/>
      <c r="C518" s="135"/>
      <c r="D518" s="135"/>
      <c r="E518" s="135"/>
      <c r="F518" s="165"/>
      <c r="G518" s="135"/>
      <c r="H518" s="165"/>
      <c r="I518" s="165"/>
      <c r="J518" s="135"/>
      <c r="K518" s="165"/>
      <c r="L518" s="16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5.75" customHeight="1">
      <c r="A519" s="135"/>
      <c r="B519" s="135"/>
      <c r="C519" s="135"/>
      <c r="D519" s="135"/>
      <c r="E519" s="135"/>
      <c r="F519" s="165"/>
      <c r="G519" s="135"/>
      <c r="H519" s="165"/>
      <c r="I519" s="165"/>
      <c r="J519" s="135"/>
      <c r="K519" s="165"/>
      <c r="L519" s="16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5.75" customHeight="1">
      <c r="A520" s="135"/>
      <c r="B520" s="135"/>
      <c r="C520" s="135"/>
      <c r="D520" s="135"/>
      <c r="E520" s="135"/>
      <c r="F520" s="165"/>
      <c r="G520" s="135"/>
      <c r="H520" s="165"/>
      <c r="I520" s="165"/>
      <c r="J520" s="135"/>
      <c r="K520" s="165"/>
      <c r="L520" s="16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5.75" customHeight="1">
      <c r="A521" s="135"/>
      <c r="B521" s="135"/>
      <c r="C521" s="135"/>
      <c r="D521" s="135"/>
      <c r="E521" s="135"/>
      <c r="F521" s="165"/>
      <c r="G521" s="135"/>
      <c r="H521" s="165"/>
      <c r="I521" s="165"/>
      <c r="J521" s="135"/>
      <c r="K521" s="165"/>
      <c r="L521" s="16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5.75" customHeight="1">
      <c r="A522" s="135"/>
      <c r="B522" s="135"/>
      <c r="C522" s="135"/>
      <c r="D522" s="135"/>
      <c r="E522" s="135"/>
      <c r="F522" s="165"/>
      <c r="G522" s="135"/>
      <c r="H522" s="165"/>
      <c r="I522" s="165"/>
      <c r="J522" s="135"/>
      <c r="K522" s="165"/>
      <c r="L522" s="16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5.75" customHeight="1">
      <c r="A523" s="135"/>
      <c r="B523" s="135"/>
      <c r="C523" s="135"/>
      <c r="D523" s="135"/>
      <c r="E523" s="135"/>
      <c r="F523" s="165"/>
      <c r="G523" s="135"/>
      <c r="H523" s="165"/>
      <c r="I523" s="165"/>
      <c r="J523" s="135"/>
      <c r="K523" s="165"/>
      <c r="L523" s="16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5.75" customHeight="1">
      <c r="A524" s="135"/>
      <c r="B524" s="135"/>
      <c r="C524" s="135"/>
      <c r="D524" s="135"/>
      <c r="E524" s="135"/>
      <c r="F524" s="165"/>
      <c r="G524" s="135"/>
      <c r="H524" s="165"/>
      <c r="I524" s="165"/>
      <c r="J524" s="135"/>
      <c r="K524" s="165"/>
      <c r="L524" s="16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5.75" customHeight="1">
      <c r="A525" s="135"/>
      <c r="B525" s="135"/>
      <c r="C525" s="135"/>
      <c r="D525" s="135"/>
      <c r="E525" s="135"/>
      <c r="F525" s="165"/>
      <c r="G525" s="135"/>
      <c r="H525" s="165"/>
      <c r="I525" s="165"/>
      <c r="J525" s="135"/>
      <c r="K525" s="165"/>
      <c r="L525" s="16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5.75" customHeight="1">
      <c r="A526" s="135"/>
      <c r="B526" s="135"/>
      <c r="C526" s="135"/>
      <c r="D526" s="135"/>
      <c r="E526" s="135"/>
      <c r="F526" s="165"/>
      <c r="G526" s="135"/>
      <c r="H526" s="165"/>
      <c r="I526" s="165"/>
      <c r="J526" s="135"/>
      <c r="K526" s="165"/>
      <c r="L526" s="16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5.75" customHeight="1">
      <c r="A527" s="135"/>
      <c r="B527" s="135"/>
      <c r="C527" s="135"/>
      <c r="D527" s="135"/>
      <c r="E527" s="135"/>
      <c r="F527" s="165"/>
      <c r="G527" s="135"/>
      <c r="H527" s="165"/>
      <c r="I527" s="165"/>
      <c r="J527" s="135"/>
      <c r="K527" s="165"/>
      <c r="L527" s="16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5.75" customHeight="1">
      <c r="A528" s="135"/>
      <c r="B528" s="135"/>
      <c r="C528" s="135"/>
      <c r="D528" s="135"/>
      <c r="E528" s="135"/>
      <c r="F528" s="165"/>
      <c r="G528" s="135"/>
      <c r="H528" s="165"/>
      <c r="I528" s="165"/>
      <c r="J528" s="135"/>
      <c r="K528" s="165"/>
      <c r="L528" s="16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5.75" customHeight="1">
      <c r="A529" s="135"/>
      <c r="B529" s="135"/>
      <c r="C529" s="135"/>
      <c r="D529" s="135"/>
      <c r="E529" s="135"/>
      <c r="F529" s="165"/>
      <c r="G529" s="135"/>
      <c r="H529" s="165"/>
      <c r="I529" s="165"/>
      <c r="J529" s="135"/>
      <c r="K529" s="165"/>
      <c r="L529" s="16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5.75" customHeight="1">
      <c r="A530" s="135"/>
      <c r="B530" s="135"/>
      <c r="C530" s="135"/>
      <c r="D530" s="135"/>
      <c r="E530" s="135"/>
      <c r="F530" s="165"/>
      <c r="G530" s="135"/>
      <c r="H530" s="165"/>
      <c r="I530" s="165"/>
      <c r="J530" s="135"/>
      <c r="K530" s="165"/>
      <c r="L530" s="16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5.75" customHeight="1">
      <c r="A531" s="135"/>
      <c r="B531" s="135"/>
      <c r="C531" s="135"/>
      <c r="D531" s="135"/>
      <c r="E531" s="135"/>
      <c r="F531" s="165"/>
      <c r="G531" s="135"/>
      <c r="H531" s="165"/>
      <c r="I531" s="165"/>
      <c r="J531" s="135"/>
      <c r="K531" s="165"/>
      <c r="L531" s="16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5.75" customHeight="1">
      <c r="A532" s="135"/>
      <c r="B532" s="135"/>
      <c r="C532" s="135"/>
      <c r="D532" s="135"/>
      <c r="E532" s="135"/>
      <c r="F532" s="165"/>
      <c r="G532" s="135"/>
      <c r="H532" s="165"/>
      <c r="I532" s="165"/>
      <c r="J532" s="135"/>
      <c r="K532" s="165"/>
      <c r="L532" s="16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5.75" customHeight="1">
      <c r="A533" s="135"/>
      <c r="B533" s="135"/>
      <c r="C533" s="135"/>
      <c r="D533" s="135"/>
      <c r="E533" s="135"/>
      <c r="F533" s="165"/>
      <c r="G533" s="135"/>
      <c r="H533" s="165"/>
      <c r="I533" s="165"/>
      <c r="J533" s="135"/>
      <c r="K533" s="165"/>
      <c r="L533" s="16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5.75" customHeight="1">
      <c r="A534" s="135"/>
      <c r="B534" s="135"/>
      <c r="C534" s="135"/>
      <c r="D534" s="135"/>
      <c r="E534" s="135"/>
      <c r="F534" s="165"/>
      <c r="G534" s="135"/>
      <c r="H534" s="165"/>
      <c r="I534" s="165"/>
      <c r="J534" s="135"/>
      <c r="K534" s="165"/>
      <c r="L534" s="16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5.75" customHeight="1">
      <c r="A535" s="135"/>
      <c r="B535" s="135"/>
      <c r="C535" s="135"/>
      <c r="D535" s="135"/>
      <c r="E535" s="135"/>
      <c r="F535" s="165"/>
      <c r="G535" s="135"/>
      <c r="H535" s="165"/>
      <c r="I535" s="165"/>
      <c r="J535" s="135"/>
      <c r="K535" s="165"/>
      <c r="L535" s="16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5.75" customHeight="1">
      <c r="A536" s="135"/>
      <c r="B536" s="135"/>
      <c r="C536" s="135"/>
      <c r="D536" s="135"/>
      <c r="E536" s="135"/>
      <c r="F536" s="165"/>
      <c r="G536" s="135"/>
      <c r="H536" s="165"/>
      <c r="I536" s="165"/>
      <c r="J536" s="135"/>
      <c r="K536" s="165"/>
      <c r="L536" s="16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5.75" customHeight="1">
      <c r="A537" s="135"/>
      <c r="B537" s="135"/>
      <c r="C537" s="135"/>
      <c r="D537" s="135"/>
      <c r="E537" s="135"/>
      <c r="F537" s="165"/>
      <c r="G537" s="135"/>
      <c r="H537" s="165"/>
      <c r="I537" s="165"/>
      <c r="J537" s="135"/>
      <c r="K537" s="165"/>
      <c r="L537" s="16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5.75" customHeight="1">
      <c r="A538" s="135"/>
      <c r="B538" s="135"/>
      <c r="C538" s="135"/>
      <c r="D538" s="135"/>
      <c r="E538" s="135"/>
      <c r="F538" s="165"/>
      <c r="G538" s="135"/>
      <c r="H538" s="165"/>
      <c r="I538" s="165"/>
      <c r="J538" s="135"/>
      <c r="K538" s="165"/>
      <c r="L538" s="16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5.75" customHeight="1">
      <c r="A539" s="135"/>
      <c r="B539" s="135"/>
      <c r="C539" s="135"/>
      <c r="D539" s="135"/>
      <c r="E539" s="135"/>
      <c r="F539" s="165"/>
      <c r="G539" s="135"/>
      <c r="H539" s="165"/>
      <c r="I539" s="165"/>
      <c r="J539" s="135"/>
      <c r="K539" s="165"/>
      <c r="L539" s="16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5.75" customHeight="1">
      <c r="A540" s="135"/>
      <c r="B540" s="135"/>
      <c r="C540" s="135"/>
      <c r="D540" s="135"/>
      <c r="E540" s="135"/>
      <c r="F540" s="165"/>
      <c r="G540" s="135"/>
      <c r="H540" s="165"/>
      <c r="I540" s="165"/>
      <c r="J540" s="135"/>
      <c r="K540" s="165"/>
      <c r="L540" s="16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5.75" customHeight="1">
      <c r="A541" s="135"/>
      <c r="B541" s="135"/>
      <c r="C541" s="135"/>
      <c r="D541" s="135"/>
      <c r="E541" s="135"/>
      <c r="F541" s="165"/>
      <c r="G541" s="135"/>
      <c r="H541" s="165"/>
      <c r="I541" s="165"/>
      <c r="J541" s="135"/>
      <c r="K541" s="165"/>
      <c r="L541" s="16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5.75" customHeight="1">
      <c r="A542" s="135"/>
      <c r="B542" s="135"/>
      <c r="C542" s="135"/>
      <c r="D542" s="135"/>
      <c r="E542" s="135"/>
      <c r="F542" s="165"/>
      <c r="G542" s="135"/>
      <c r="H542" s="165"/>
      <c r="I542" s="165"/>
      <c r="J542" s="135"/>
      <c r="K542" s="165"/>
      <c r="L542" s="16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5.75" customHeight="1">
      <c r="A543" s="135"/>
      <c r="B543" s="135"/>
      <c r="C543" s="135"/>
      <c r="D543" s="135"/>
      <c r="E543" s="135"/>
      <c r="F543" s="165"/>
      <c r="G543" s="135"/>
      <c r="H543" s="165"/>
      <c r="I543" s="165"/>
      <c r="J543" s="135"/>
      <c r="K543" s="165"/>
      <c r="L543" s="16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5.75" customHeight="1">
      <c r="A544" s="135"/>
      <c r="B544" s="135"/>
      <c r="C544" s="135"/>
      <c r="D544" s="135"/>
      <c r="E544" s="135"/>
      <c r="F544" s="165"/>
      <c r="G544" s="135"/>
      <c r="H544" s="165"/>
      <c r="I544" s="165"/>
      <c r="J544" s="135"/>
      <c r="K544" s="165"/>
      <c r="L544" s="16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5.75" customHeight="1">
      <c r="A545" s="135"/>
      <c r="B545" s="135"/>
      <c r="C545" s="135"/>
      <c r="D545" s="135"/>
      <c r="E545" s="135"/>
      <c r="F545" s="165"/>
      <c r="G545" s="135"/>
      <c r="H545" s="165"/>
      <c r="I545" s="165"/>
      <c r="J545" s="135"/>
      <c r="K545" s="165"/>
      <c r="L545" s="16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5.75" customHeight="1">
      <c r="A546" s="135"/>
      <c r="B546" s="135"/>
      <c r="C546" s="135"/>
      <c r="D546" s="135"/>
      <c r="E546" s="135"/>
      <c r="F546" s="165"/>
      <c r="G546" s="135"/>
      <c r="H546" s="165"/>
      <c r="I546" s="165"/>
      <c r="J546" s="135"/>
      <c r="K546" s="165"/>
      <c r="L546" s="16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5.75" customHeight="1">
      <c r="A547" s="135"/>
      <c r="B547" s="135"/>
      <c r="C547" s="135"/>
      <c r="D547" s="135"/>
      <c r="E547" s="135"/>
      <c r="F547" s="165"/>
      <c r="G547" s="135"/>
      <c r="H547" s="165"/>
      <c r="I547" s="165"/>
      <c r="J547" s="135"/>
      <c r="K547" s="165"/>
      <c r="L547" s="16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5.75" customHeight="1">
      <c r="A548" s="135"/>
      <c r="B548" s="135"/>
      <c r="C548" s="135"/>
      <c r="D548" s="135"/>
      <c r="E548" s="135"/>
      <c r="F548" s="165"/>
      <c r="G548" s="135"/>
      <c r="H548" s="165"/>
      <c r="I548" s="165"/>
      <c r="J548" s="135"/>
      <c r="K548" s="165"/>
      <c r="L548" s="16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5.75" customHeight="1">
      <c r="A549" s="135"/>
      <c r="B549" s="135"/>
      <c r="C549" s="135"/>
      <c r="D549" s="135"/>
      <c r="E549" s="135"/>
      <c r="F549" s="165"/>
      <c r="G549" s="135"/>
      <c r="H549" s="165"/>
      <c r="I549" s="165"/>
      <c r="J549" s="135"/>
      <c r="K549" s="165"/>
      <c r="L549" s="16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5.75" customHeight="1">
      <c r="A550" s="135"/>
      <c r="B550" s="135"/>
      <c r="C550" s="135"/>
      <c r="D550" s="135"/>
      <c r="E550" s="135"/>
      <c r="F550" s="165"/>
      <c r="G550" s="135"/>
      <c r="H550" s="165"/>
      <c r="I550" s="165"/>
      <c r="J550" s="135"/>
      <c r="K550" s="165"/>
      <c r="L550" s="16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5.75" customHeight="1">
      <c r="A551" s="135"/>
      <c r="B551" s="135"/>
      <c r="C551" s="135"/>
      <c r="D551" s="135"/>
      <c r="E551" s="135"/>
      <c r="F551" s="165"/>
      <c r="G551" s="135"/>
      <c r="H551" s="165"/>
      <c r="I551" s="165"/>
      <c r="J551" s="135"/>
      <c r="K551" s="165"/>
      <c r="L551" s="16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5.75" customHeight="1">
      <c r="A552" s="135"/>
      <c r="B552" s="135"/>
      <c r="C552" s="135"/>
      <c r="D552" s="135"/>
      <c r="E552" s="135"/>
      <c r="F552" s="165"/>
      <c r="G552" s="135"/>
      <c r="H552" s="165"/>
      <c r="I552" s="165"/>
      <c r="J552" s="135"/>
      <c r="K552" s="165"/>
      <c r="L552" s="16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5.75" customHeight="1">
      <c r="A553" s="135"/>
      <c r="B553" s="135"/>
      <c r="C553" s="135"/>
      <c r="D553" s="135"/>
      <c r="E553" s="135"/>
      <c r="F553" s="165"/>
      <c r="G553" s="135"/>
      <c r="H553" s="165"/>
      <c r="I553" s="165"/>
      <c r="J553" s="135"/>
      <c r="K553" s="165"/>
      <c r="L553" s="16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5.75" customHeight="1">
      <c r="A554" s="135"/>
      <c r="B554" s="135"/>
      <c r="C554" s="135"/>
      <c r="D554" s="135"/>
      <c r="E554" s="135"/>
      <c r="F554" s="165"/>
      <c r="G554" s="135"/>
      <c r="H554" s="165"/>
      <c r="I554" s="165"/>
      <c r="J554" s="135"/>
      <c r="K554" s="165"/>
      <c r="L554" s="16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5.75" customHeight="1">
      <c r="A555" s="135"/>
      <c r="B555" s="135"/>
      <c r="C555" s="135"/>
      <c r="D555" s="135"/>
      <c r="E555" s="135"/>
      <c r="F555" s="165"/>
      <c r="G555" s="135"/>
      <c r="H555" s="165"/>
      <c r="I555" s="165"/>
      <c r="J555" s="135"/>
      <c r="K555" s="165"/>
      <c r="L555" s="16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5.75" customHeight="1">
      <c r="A556" s="135"/>
      <c r="B556" s="135"/>
      <c r="C556" s="135"/>
      <c r="D556" s="135"/>
      <c r="E556" s="135"/>
      <c r="F556" s="165"/>
      <c r="G556" s="135"/>
      <c r="H556" s="165"/>
      <c r="I556" s="165"/>
      <c r="J556" s="135"/>
      <c r="K556" s="165"/>
      <c r="L556" s="16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5.75" customHeight="1">
      <c r="A557" s="135"/>
      <c r="B557" s="135"/>
      <c r="C557" s="135"/>
      <c r="D557" s="135"/>
      <c r="E557" s="135"/>
      <c r="F557" s="165"/>
      <c r="G557" s="135"/>
      <c r="H557" s="165"/>
      <c r="I557" s="165"/>
      <c r="J557" s="135"/>
      <c r="K557" s="165"/>
      <c r="L557" s="16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5.75" customHeight="1">
      <c r="A558" s="135"/>
      <c r="B558" s="135"/>
      <c r="C558" s="135"/>
      <c r="D558" s="135"/>
      <c r="E558" s="135"/>
      <c r="F558" s="165"/>
      <c r="G558" s="135"/>
      <c r="H558" s="165"/>
      <c r="I558" s="165"/>
      <c r="J558" s="135"/>
      <c r="K558" s="165"/>
      <c r="L558" s="16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5.75" customHeight="1">
      <c r="A559" s="135"/>
      <c r="B559" s="135"/>
      <c r="C559" s="135"/>
      <c r="D559" s="135"/>
      <c r="E559" s="135"/>
      <c r="F559" s="165"/>
      <c r="G559" s="135"/>
      <c r="H559" s="165"/>
      <c r="I559" s="165"/>
      <c r="J559" s="135"/>
      <c r="K559" s="165"/>
      <c r="L559" s="16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5.75" customHeight="1">
      <c r="A560" s="135"/>
      <c r="B560" s="135"/>
      <c r="C560" s="135"/>
      <c r="D560" s="135"/>
      <c r="E560" s="135"/>
      <c r="F560" s="165"/>
      <c r="G560" s="135"/>
      <c r="H560" s="165"/>
      <c r="I560" s="165"/>
      <c r="J560" s="135"/>
      <c r="K560" s="165"/>
      <c r="L560" s="16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5.75" customHeight="1">
      <c r="A561" s="135"/>
      <c r="B561" s="135"/>
      <c r="C561" s="135"/>
      <c r="D561" s="135"/>
      <c r="E561" s="135"/>
      <c r="F561" s="165"/>
      <c r="G561" s="135"/>
      <c r="H561" s="165"/>
      <c r="I561" s="165"/>
      <c r="J561" s="135"/>
      <c r="K561" s="165"/>
      <c r="L561" s="16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5.75" customHeight="1">
      <c r="A562" s="135"/>
      <c r="B562" s="135"/>
      <c r="C562" s="135"/>
      <c r="D562" s="135"/>
      <c r="E562" s="135"/>
      <c r="F562" s="165"/>
      <c r="G562" s="135"/>
      <c r="H562" s="165"/>
      <c r="I562" s="165"/>
      <c r="J562" s="135"/>
      <c r="K562" s="165"/>
      <c r="L562" s="16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5.75" customHeight="1">
      <c r="A563" s="135"/>
      <c r="B563" s="135"/>
      <c r="C563" s="135"/>
      <c r="D563" s="135"/>
      <c r="E563" s="135"/>
      <c r="F563" s="165"/>
      <c r="G563" s="135"/>
      <c r="H563" s="165"/>
      <c r="I563" s="165"/>
      <c r="J563" s="135"/>
      <c r="K563" s="165"/>
      <c r="L563" s="16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5.75" customHeight="1">
      <c r="A564" s="135"/>
      <c r="B564" s="135"/>
      <c r="C564" s="135"/>
      <c r="D564" s="135"/>
      <c r="E564" s="135"/>
      <c r="F564" s="165"/>
      <c r="G564" s="135"/>
      <c r="H564" s="165"/>
      <c r="I564" s="165"/>
      <c r="J564" s="135"/>
      <c r="K564" s="165"/>
      <c r="L564" s="16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5.75" customHeight="1">
      <c r="A565" s="135"/>
      <c r="B565" s="135"/>
      <c r="C565" s="135"/>
      <c r="D565" s="135"/>
      <c r="E565" s="135"/>
      <c r="F565" s="165"/>
      <c r="G565" s="135"/>
      <c r="H565" s="165"/>
      <c r="I565" s="165"/>
      <c r="J565" s="135"/>
      <c r="K565" s="165"/>
      <c r="L565" s="16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5.75" customHeight="1">
      <c r="A566" s="135"/>
      <c r="B566" s="135"/>
      <c r="C566" s="135"/>
      <c r="D566" s="135"/>
      <c r="E566" s="135"/>
      <c r="F566" s="165"/>
      <c r="G566" s="135"/>
      <c r="H566" s="165"/>
      <c r="I566" s="165"/>
      <c r="J566" s="135"/>
      <c r="K566" s="165"/>
      <c r="L566" s="16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5.75" customHeight="1">
      <c r="A567" s="135"/>
      <c r="B567" s="135"/>
      <c r="C567" s="135"/>
      <c r="D567" s="135"/>
      <c r="E567" s="135"/>
      <c r="F567" s="165"/>
      <c r="G567" s="135"/>
      <c r="H567" s="165"/>
      <c r="I567" s="165"/>
      <c r="J567" s="135"/>
      <c r="K567" s="165"/>
      <c r="L567" s="16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5.75" customHeight="1">
      <c r="A568" s="135"/>
      <c r="B568" s="135"/>
      <c r="C568" s="135"/>
      <c r="D568" s="135"/>
      <c r="E568" s="135"/>
      <c r="F568" s="165"/>
      <c r="G568" s="135"/>
      <c r="H568" s="165"/>
      <c r="I568" s="165"/>
      <c r="J568" s="135"/>
      <c r="K568" s="165"/>
      <c r="L568" s="16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5.75" customHeight="1">
      <c r="A569" s="135"/>
      <c r="B569" s="135"/>
      <c r="C569" s="135"/>
      <c r="D569" s="135"/>
      <c r="E569" s="135"/>
      <c r="F569" s="165"/>
      <c r="G569" s="135"/>
      <c r="H569" s="165"/>
      <c r="I569" s="165"/>
      <c r="J569" s="135"/>
      <c r="K569" s="165"/>
      <c r="L569" s="16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5.75" customHeight="1">
      <c r="A570" s="135"/>
      <c r="B570" s="135"/>
      <c r="C570" s="135"/>
      <c r="D570" s="135"/>
      <c r="E570" s="135"/>
      <c r="F570" s="165"/>
      <c r="G570" s="135"/>
      <c r="H570" s="165"/>
      <c r="I570" s="165"/>
      <c r="J570" s="135"/>
      <c r="K570" s="165"/>
      <c r="L570" s="16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5.75" customHeight="1">
      <c r="A571" s="135"/>
      <c r="B571" s="135"/>
      <c r="C571" s="135"/>
      <c r="D571" s="135"/>
      <c r="E571" s="135"/>
      <c r="F571" s="165"/>
      <c r="G571" s="135"/>
      <c r="H571" s="165"/>
      <c r="I571" s="165"/>
      <c r="J571" s="135"/>
      <c r="K571" s="165"/>
      <c r="L571" s="16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5.75" customHeight="1">
      <c r="A572" s="135"/>
      <c r="B572" s="135"/>
      <c r="C572" s="135"/>
      <c r="D572" s="135"/>
      <c r="E572" s="135"/>
      <c r="F572" s="165"/>
      <c r="G572" s="135"/>
      <c r="H572" s="165"/>
      <c r="I572" s="165"/>
      <c r="J572" s="135"/>
      <c r="K572" s="165"/>
      <c r="L572" s="16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5.75" customHeight="1">
      <c r="A573" s="135"/>
      <c r="B573" s="135"/>
      <c r="C573" s="135"/>
      <c r="D573" s="135"/>
      <c r="E573" s="135"/>
      <c r="F573" s="165"/>
      <c r="G573" s="135"/>
      <c r="H573" s="165"/>
      <c r="I573" s="165"/>
      <c r="J573" s="135"/>
      <c r="K573" s="165"/>
      <c r="L573" s="16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5.75" customHeight="1">
      <c r="A574" s="135"/>
      <c r="B574" s="135"/>
      <c r="C574" s="135"/>
      <c r="D574" s="135"/>
      <c r="E574" s="135"/>
      <c r="F574" s="165"/>
      <c r="G574" s="135"/>
      <c r="H574" s="165"/>
      <c r="I574" s="165"/>
      <c r="J574" s="135"/>
      <c r="K574" s="165"/>
      <c r="L574" s="16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5.75" customHeight="1">
      <c r="A575" s="135"/>
      <c r="B575" s="135"/>
      <c r="C575" s="135"/>
      <c r="D575" s="135"/>
      <c r="E575" s="135"/>
      <c r="F575" s="165"/>
      <c r="G575" s="135"/>
      <c r="H575" s="165"/>
      <c r="I575" s="165"/>
      <c r="J575" s="135"/>
      <c r="K575" s="165"/>
      <c r="L575" s="16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5.75" customHeight="1">
      <c r="A576" s="135"/>
      <c r="B576" s="135"/>
      <c r="C576" s="135"/>
      <c r="D576" s="135"/>
      <c r="E576" s="135"/>
      <c r="F576" s="165"/>
      <c r="G576" s="135"/>
      <c r="H576" s="165"/>
      <c r="I576" s="165"/>
      <c r="J576" s="135"/>
      <c r="K576" s="165"/>
      <c r="L576" s="16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5.75" customHeight="1">
      <c r="A577" s="135"/>
      <c r="B577" s="135"/>
      <c r="C577" s="135"/>
      <c r="D577" s="135"/>
      <c r="E577" s="135"/>
      <c r="F577" s="165"/>
      <c r="G577" s="135"/>
      <c r="H577" s="165"/>
      <c r="I577" s="165"/>
      <c r="J577" s="135"/>
      <c r="K577" s="165"/>
      <c r="L577" s="16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5.75" customHeight="1">
      <c r="A578" s="135"/>
      <c r="B578" s="135"/>
      <c r="C578" s="135"/>
      <c r="D578" s="135"/>
      <c r="E578" s="135"/>
      <c r="F578" s="165"/>
      <c r="G578" s="135"/>
      <c r="H578" s="165"/>
      <c r="I578" s="165"/>
      <c r="J578" s="135"/>
      <c r="K578" s="165"/>
      <c r="L578" s="16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5.75" customHeight="1">
      <c r="A579" s="135"/>
      <c r="B579" s="135"/>
      <c r="C579" s="135"/>
      <c r="D579" s="135"/>
      <c r="E579" s="135"/>
      <c r="F579" s="165"/>
      <c r="G579" s="135"/>
      <c r="H579" s="165"/>
      <c r="I579" s="165"/>
      <c r="J579" s="135"/>
      <c r="K579" s="165"/>
      <c r="L579" s="16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5.75" customHeight="1">
      <c r="A580" s="135"/>
      <c r="B580" s="135"/>
      <c r="C580" s="135"/>
      <c r="D580" s="135"/>
      <c r="E580" s="135"/>
      <c r="F580" s="165"/>
      <c r="G580" s="135"/>
      <c r="H580" s="165"/>
      <c r="I580" s="165"/>
      <c r="J580" s="135"/>
      <c r="K580" s="165"/>
      <c r="L580" s="16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5.75" customHeight="1">
      <c r="A581" s="135"/>
      <c r="B581" s="135"/>
      <c r="C581" s="135"/>
      <c r="D581" s="135"/>
      <c r="E581" s="135"/>
      <c r="F581" s="165"/>
      <c r="G581" s="135"/>
      <c r="H581" s="165"/>
      <c r="I581" s="165"/>
      <c r="J581" s="135"/>
      <c r="K581" s="165"/>
      <c r="L581" s="16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5.75" customHeight="1">
      <c r="A582" s="135"/>
      <c r="B582" s="135"/>
      <c r="C582" s="135"/>
      <c r="D582" s="135"/>
      <c r="E582" s="135"/>
      <c r="F582" s="165"/>
      <c r="G582" s="135"/>
      <c r="H582" s="165"/>
      <c r="I582" s="165"/>
      <c r="J582" s="135"/>
      <c r="K582" s="165"/>
      <c r="L582" s="16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5.75" customHeight="1">
      <c r="A583" s="135"/>
      <c r="B583" s="135"/>
      <c r="C583" s="135"/>
      <c r="D583" s="135"/>
      <c r="E583" s="135"/>
      <c r="F583" s="165"/>
      <c r="G583" s="135"/>
      <c r="H583" s="165"/>
      <c r="I583" s="165"/>
      <c r="J583" s="135"/>
      <c r="K583" s="165"/>
      <c r="L583" s="16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5.75" customHeight="1">
      <c r="A584" s="135"/>
      <c r="B584" s="135"/>
      <c r="C584" s="135"/>
      <c r="D584" s="135"/>
      <c r="E584" s="135"/>
      <c r="F584" s="165"/>
      <c r="G584" s="135"/>
      <c r="H584" s="165"/>
      <c r="I584" s="165"/>
      <c r="J584" s="135"/>
      <c r="K584" s="165"/>
      <c r="L584" s="16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5.75" customHeight="1">
      <c r="A585" s="135"/>
      <c r="B585" s="135"/>
      <c r="C585" s="135"/>
      <c r="D585" s="135"/>
      <c r="E585" s="135"/>
      <c r="F585" s="165"/>
      <c r="G585" s="135"/>
      <c r="H585" s="165"/>
      <c r="I585" s="165"/>
      <c r="J585" s="135"/>
      <c r="K585" s="165"/>
      <c r="L585" s="16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5.75" customHeight="1">
      <c r="A586" s="135"/>
      <c r="B586" s="135"/>
      <c r="C586" s="135"/>
      <c r="D586" s="135"/>
      <c r="E586" s="135"/>
      <c r="F586" s="165"/>
      <c r="G586" s="135"/>
      <c r="H586" s="165"/>
      <c r="I586" s="165"/>
      <c r="J586" s="135"/>
      <c r="K586" s="165"/>
      <c r="L586" s="16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5.75" customHeight="1">
      <c r="A587" s="135"/>
      <c r="B587" s="135"/>
      <c r="C587" s="135"/>
      <c r="D587" s="135"/>
      <c r="E587" s="135"/>
      <c r="F587" s="165"/>
      <c r="G587" s="135"/>
      <c r="H587" s="165"/>
      <c r="I587" s="165"/>
      <c r="J587" s="135"/>
      <c r="K587" s="165"/>
      <c r="L587" s="16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5.75" customHeight="1">
      <c r="A588" s="135"/>
      <c r="B588" s="135"/>
      <c r="C588" s="135"/>
      <c r="D588" s="135"/>
      <c r="E588" s="135"/>
      <c r="F588" s="165"/>
      <c r="G588" s="135"/>
      <c r="H588" s="165"/>
      <c r="I588" s="165"/>
      <c r="J588" s="135"/>
      <c r="K588" s="165"/>
      <c r="L588" s="16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5.75" customHeight="1">
      <c r="A589" s="135"/>
      <c r="B589" s="135"/>
      <c r="C589" s="135"/>
      <c r="D589" s="135"/>
      <c r="E589" s="135"/>
      <c r="F589" s="165"/>
      <c r="G589" s="135"/>
      <c r="H589" s="165"/>
      <c r="I589" s="165"/>
      <c r="J589" s="135"/>
      <c r="K589" s="165"/>
      <c r="L589" s="16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5.75" customHeight="1">
      <c r="A590" s="135"/>
      <c r="B590" s="135"/>
      <c r="C590" s="135"/>
      <c r="D590" s="135"/>
      <c r="E590" s="135"/>
      <c r="F590" s="165"/>
      <c r="G590" s="135"/>
      <c r="H590" s="165"/>
      <c r="I590" s="165"/>
      <c r="J590" s="135"/>
      <c r="K590" s="165"/>
      <c r="L590" s="16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5.75" customHeight="1">
      <c r="A591" s="135"/>
      <c r="B591" s="135"/>
      <c r="C591" s="135"/>
      <c r="D591" s="135"/>
      <c r="E591" s="135"/>
      <c r="F591" s="165"/>
      <c r="G591" s="135"/>
      <c r="H591" s="165"/>
      <c r="I591" s="165"/>
      <c r="J591" s="135"/>
      <c r="K591" s="165"/>
      <c r="L591" s="16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5.75" customHeight="1">
      <c r="A592" s="135"/>
      <c r="B592" s="135"/>
      <c r="C592" s="135"/>
      <c r="D592" s="135"/>
      <c r="E592" s="135"/>
      <c r="F592" s="165"/>
      <c r="G592" s="135"/>
      <c r="H592" s="165"/>
      <c r="I592" s="165"/>
      <c r="J592" s="135"/>
      <c r="K592" s="165"/>
      <c r="L592" s="16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5.75" customHeight="1">
      <c r="A593" s="135"/>
      <c r="B593" s="135"/>
      <c r="C593" s="135"/>
      <c r="D593" s="135"/>
      <c r="E593" s="135"/>
      <c r="F593" s="165"/>
      <c r="G593" s="135"/>
      <c r="H593" s="165"/>
      <c r="I593" s="165"/>
      <c r="J593" s="135"/>
      <c r="K593" s="165"/>
      <c r="L593" s="16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5.75" customHeight="1">
      <c r="A594" s="135"/>
      <c r="B594" s="135"/>
      <c r="C594" s="135"/>
      <c r="D594" s="135"/>
      <c r="E594" s="135"/>
      <c r="F594" s="165"/>
      <c r="G594" s="135"/>
      <c r="H594" s="165"/>
      <c r="I594" s="165"/>
      <c r="J594" s="135"/>
      <c r="K594" s="165"/>
      <c r="L594" s="16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5.75" customHeight="1">
      <c r="A595" s="135"/>
      <c r="B595" s="135"/>
      <c r="C595" s="135"/>
      <c r="D595" s="135"/>
      <c r="E595" s="135"/>
      <c r="F595" s="165"/>
      <c r="G595" s="135"/>
      <c r="H595" s="165"/>
      <c r="I595" s="165"/>
      <c r="J595" s="135"/>
      <c r="K595" s="165"/>
      <c r="L595" s="16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5.75" customHeight="1">
      <c r="A596" s="135"/>
      <c r="B596" s="135"/>
      <c r="C596" s="135"/>
      <c r="D596" s="135"/>
      <c r="E596" s="135"/>
      <c r="F596" s="165"/>
      <c r="G596" s="135"/>
      <c r="H596" s="165"/>
      <c r="I596" s="165"/>
      <c r="J596" s="135"/>
      <c r="K596" s="165"/>
      <c r="L596" s="16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5.75" customHeight="1">
      <c r="A597" s="135"/>
      <c r="B597" s="135"/>
      <c r="C597" s="135"/>
      <c r="D597" s="135"/>
      <c r="E597" s="135"/>
      <c r="F597" s="165"/>
      <c r="G597" s="135"/>
      <c r="H597" s="165"/>
      <c r="I597" s="165"/>
      <c r="J597" s="135"/>
      <c r="K597" s="165"/>
      <c r="L597" s="16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5.75" customHeight="1">
      <c r="A598" s="135"/>
      <c r="B598" s="135"/>
      <c r="C598" s="135"/>
      <c r="D598" s="135"/>
      <c r="E598" s="135"/>
      <c r="F598" s="165"/>
      <c r="G598" s="135"/>
      <c r="H598" s="165"/>
      <c r="I598" s="165"/>
      <c r="J598" s="135"/>
      <c r="K598" s="165"/>
      <c r="L598" s="16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5.75" customHeight="1">
      <c r="A599" s="135"/>
      <c r="B599" s="135"/>
      <c r="C599" s="135"/>
      <c r="D599" s="135"/>
      <c r="E599" s="135"/>
      <c r="F599" s="165"/>
      <c r="G599" s="135"/>
      <c r="H599" s="165"/>
      <c r="I599" s="165"/>
      <c r="J599" s="135"/>
      <c r="K599" s="165"/>
      <c r="L599" s="16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5.75" customHeight="1">
      <c r="A600" s="135"/>
      <c r="B600" s="135"/>
      <c r="C600" s="135"/>
      <c r="D600" s="135"/>
      <c r="E600" s="135"/>
      <c r="F600" s="165"/>
      <c r="G600" s="135"/>
      <c r="H600" s="165"/>
      <c r="I600" s="165"/>
      <c r="J600" s="135"/>
      <c r="K600" s="165"/>
      <c r="L600" s="16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5.75" customHeight="1">
      <c r="A601" s="135"/>
      <c r="B601" s="135"/>
      <c r="C601" s="135"/>
      <c r="D601" s="135"/>
      <c r="E601" s="135"/>
      <c r="F601" s="165"/>
      <c r="G601" s="135"/>
      <c r="H601" s="165"/>
      <c r="I601" s="165"/>
      <c r="J601" s="135"/>
      <c r="K601" s="165"/>
      <c r="L601" s="16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5.75" customHeight="1">
      <c r="A602" s="135"/>
      <c r="B602" s="135"/>
      <c r="C602" s="135"/>
      <c r="D602" s="135"/>
      <c r="E602" s="135"/>
      <c r="F602" s="165"/>
      <c r="G602" s="135"/>
      <c r="H602" s="165"/>
      <c r="I602" s="165"/>
      <c r="J602" s="135"/>
      <c r="K602" s="165"/>
      <c r="L602" s="16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5.75" customHeight="1">
      <c r="A603" s="135"/>
      <c r="B603" s="135"/>
      <c r="C603" s="135"/>
      <c r="D603" s="135"/>
      <c r="E603" s="135"/>
      <c r="F603" s="165"/>
      <c r="G603" s="135"/>
      <c r="H603" s="165"/>
      <c r="I603" s="165"/>
      <c r="J603" s="135"/>
      <c r="K603" s="165"/>
      <c r="L603" s="16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5.75" customHeight="1">
      <c r="A604" s="135"/>
      <c r="B604" s="135"/>
      <c r="C604" s="135"/>
      <c r="D604" s="135"/>
      <c r="E604" s="135"/>
      <c r="F604" s="165"/>
      <c r="G604" s="135"/>
      <c r="H604" s="165"/>
      <c r="I604" s="165"/>
      <c r="J604" s="135"/>
      <c r="K604" s="165"/>
      <c r="L604" s="16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5.75" customHeight="1">
      <c r="A605" s="135"/>
      <c r="B605" s="135"/>
      <c r="C605" s="135"/>
      <c r="D605" s="135"/>
      <c r="E605" s="135"/>
      <c r="F605" s="165"/>
      <c r="G605" s="135"/>
      <c r="H605" s="165"/>
      <c r="I605" s="165"/>
      <c r="J605" s="135"/>
      <c r="K605" s="165"/>
      <c r="L605" s="16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5.75" customHeight="1">
      <c r="A606" s="135"/>
      <c r="B606" s="135"/>
      <c r="C606" s="135"/>
      <c r="D606" s="135"/>
      <c r="E606" s="135"/>
      <c r="F606" s="165"/>
      <c r="G606" s="135"/>
      <c r="H606" s="165"/>
      <c r="I606" s="165"/>
      <c r="J606" s="135"/>
      <c r="K606" s="165"/>
      <c r="L606" s="16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5.75" customHeight="1">
      <c r="A607" s="135"/>
      <c r="B607" s="135"/>
      <c r="C607" s="135"/>
      <c r="D607" s="135"/>
      <c r="E607" s="135"/>
      <c r="F607" s="165"/>
      <c r="G607" s="135"/>
      <c r="H607" s="165"/>
      <c r="I607" s="165"/>
      <c r="J607" s="135"/>
      <c r="K607" s="165"/>
      <c r="L607" s="16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5.75" customHeight="1">
      <c r="A608" s="135"/>
      <c r="B608" s="135"/>
      <c r="C608" s="135"/>
      <c r="D608" s="135"/>
      <c r="E608" s="135"/>
      <c r="F608" s="165"/>
      <c r="G608" s="135"/>
      <c r="H608" s="165"/>
      <c r="I608" s="165"/>
      <c r="J608" s="135"/>
      <c r="K608" s="165"/>
      <c r="L608" s="16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5.75" customHeight="1">
      <c r="A609" s="135"/>
      <c r="B609" s="135"/>
      <c r="C609" s="135"/>
      <c r="D609" s="135"/>
      <c r="E609" s="135"/>
      <c r="F609" s="165"/>
      <c r="G609" s="135"/>
      <c r="H609" s="165"/>
      <c r="I609" s="165"/>
      <c r="J609" s="135"/>
      <c r="K609" s="165"/>
      <c r="L609" s="16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5.75" customHeight="1">
      <c r="A610" s="135"/>
      <c r="B610" s="135"/>
      <c r="C610" s="135"/>
      <c r="D610" s="135"/>
      <c r="E610" s="135"/>
      <c r="F610" s="165"/>
      <c r="G610" s="135"/>
      <c r="H610" s="165"/>
      <c r="I610" s="165"/>
      <c r="J610" s="135"/>
      <c r="K610" s="165"/>
      <c r="L610" s="16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5.75" customHeight="1">
      <c r="A611" s="135"/>
      <c r="B611" s="135"/>
      <c r="C611" s="135"/>
      <c r="D611" s="135"/>
      <c r="E611" s="135"/>
      <c r="F611" s="165"/>
      <c r="G611" s="135"/>
      <c r="H611" s="165"/>
      <c r="I611" s="165"/>
      <c r="J611" s="135"/>
      <c r="K611" s="165"/>
      <c r="L611" s="16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5.75" customHeight="1">
      <c r="A612" s="135"/>
      <c r="B612" s="135"/>
      <c r="C612" s="135"/>
      <c r="D612" s="135"/>
      <c r="E612" s="135"/>
      <c r="F612" s="165"/>
      <c r="G612" s="135"/>
      <c r="H612" s="165"/>
      <c r="I612" s="165"/>
      <c r="J612" s="135"/>
      <c r="K612" s="165"/>
      <c r="L612" s="16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5.75" customHeight="1">
      <c r="A613" s="135"/>
      <c r="B613" s="135"/>
      <c r="C613" s="135"/>
      <c r="D613" s="135"/>
      <c r="E613" s="135"/>
      <c r="F613" s="165"/>
      <c r="G613" s="135"/>
      <c r="H613" s="165"/>
      <c r="I613" s="165"/>
      <c r="J613" s="135"/>
      <c r="K613" s="165"/>
      <c r="L613" s="16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5.75" customHeight="1">
      <c r="A614" s="135"/>
      <c r="B614" s="135"/>
      <c r="C614" s="135"/>
      <c r="D614" s="135"/>
      <c r="E614" s="135"/>
      <c r="F614" s="165"/>
      <c r="G614" s="135"/>
      <c r="H614" s="165"/>
      <c r="I614" s="165"/>
      <c r="J614" s="135"/>
      <c r="K614" s="165"/>
      <c r="L614" s="16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5.75" customHeight="1">
      <c r="A615" s="135"/>
      <c r="B615" s="135"/>
      <c r="C615" s="135"/>
      <c r="D615" s="135"/>
      <c r="E615" s="135"/>
      <c r="F615" s="165"/>
      <c r="G615" s="135"/>
      <c r="H615" s="165"/>
      <c r="I615" s="165"/>
      <c r="J615" s="135"/>
      <c r="K615" s="165"/>
      <c r="L615" s="16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5.75" customHeight="1">
      <c r="A616" s="135"/>
      <c r="B616" s="135"/>
      <c r="C616" s="135"/>
      <c r="D616" s="135"/>
      <c r="E616" s="135"/>
      <c r="F616" s="165"/>
      <c r="G616" s="135"/>
      <c r="H616" s="165"/>
      <c r="I616" s="165"/>
      <c r="J616" s="135"/>
      <c r="K616" s="165"/>
      <c r="L616" s="16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5.75" customHeight="1">
      <c r="A617" s="135"/>
      <c r="B617" s="135"/>
      <c r="C617" s="135"/>
      <c r="D617" s="135"/>
      <c r="E617" s="135"/>
      <c r="F617" s="165"/>
      <c r="G617" s="135"/>
      <c r="H617" s="165"/>
      <c r="I617" s="165"/>
      <c r="J617" s="135"/>
      <c r="K617" s="165"/>
      <c r="L617" s="16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5.75" customHeight="1">
      <c r="A618" s="135"/>
      <c r="B618" s="135"/>
      <c r="C618" s="135"/>
      <c r="D618" s="135"/>
      <c r="E618" s="135"/>
      <c r="F618" s="165"/>
      <c r="G618" s="135"/>
      <c r="H618" s="165"/>
      <c r="I618" s="165"/>
      <c r="J618" s="135"/>
      <c r="K618" s="165"/>
      <c r="L618" s="16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5.75" customHeight="1">
      <c r="A619" s="135"/>
      <c r="B619" s="135"/>
      <c r="C619" s="135"/>
      <c r="D619" s="135"/>
      <c r="E619" s="135"/>
      <c r="F619" s="165"/>
      <c r="G619" s="135"/>
      <c r="H619" s="165"/>
      <c r="I619" s="165"/>
      <c r="J619" s="135"/>
      <c r="K619" s="165"/>
      <c r="L619" s="16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5.75" customHeight="1">
      <c r="A620" s="135"/>
      <c r="B620" s="135"/>
      <c r="C620" s="135"/>
      <c r="D620" s="135"/>
      <c r="E620" s="135"/>
      <c r="F620" s="165"/>
      <c r="G620" s="135"/>
      <c r="H620" s="165"/>
      <c r="I620" s="165"/>
      <c r="J620" s="135"/>
      <c r="K620" s="165"/>
      <c r="L620" s="16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5.75" customHeight="1">
      <c r="A621" s="135"/>
      <c r="B621" s="135"/>
      <c r="C621" s="135"/>
      <c r="D621" s="135"/>
      <c r="E621" s="135"/>
      <c r="F621" s="165"/>
      <c r="G621" s="135"/>
      <c r="H621" s="165"/>
      <c r="I621" s="165"/>
      <c r="J621" s="135"/>
      <c r="K621" s="165"/>
      <c r="L621" s="16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5.75" customHeight="1">
      <c r="A622" s="135"/>
      <c r="B622" s="135"/>
      <c r="C622" s="135"/>
      <c r="D622" s="135"/>
      <c r="E622" s="135"/>
      <c r="F622" s="165"/>
      <c r="G622" s="135"/>
      <c r="H622" s="165"/>
      <c r="I622" s="165"/>
      <c r="J622" s="135"/>
      <c r="K622" s="165"/>
      <c r="L622" s="16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5.75" customHeight="1">
      <c r="A623" s="135"/>
      <c r="B623" s="135"/>
      <c r="C623" s="135"/>
      <c r="D623" s="135"/>
      <c r="E623" s="135"/>
      <c r="F623" s="165"/>
      <c r="G623" s="135"/>
      <c r="H623" s="165"/>
      <c r="I623" s="165"/>
      <c r="J623" s="135"/>
      <c r="K623" s="165"/>
      <c r="L623" s="16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5.75" customHeight="1">
      <c r="A624" s="135"/>
      <c r="B624" s="135"/>
      <c r="C624" s="135"/>
      <c r="D624" s="135"/>
      <c r="E624" s="135"/>
      <c r="F624" s="165"/>
      <c r="G624" s="135"/>
      <c r="H624" s="165"/>
      <c r="I624" s="165"/>
      <c r="J624" s="135"/>
      <c r="K624" s="165"/>
      <c r="L624" s="16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5.75" customHeight="1">
      <c r="A625" s="135"/>
      <c r="B625" s="135"/>
      <c r="C625" s="135"/>
      <c r="D625" s="135"/>
      <c r="E625" s="135"/>
      <c r="F625" s="165"/>
      <c r="G625" s="135"/>
      <c r="H625" s="165"/>
      <c r="I625" s="165"/>
      <c r="J625" s="135"/>
      <c r="K625" s="165"/>
      <c r="L625" s="16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5.75" customHeight="1">
      <c r="A626" s="135"/>
      <c r="B626" s="135"/>
      <c r="C626" s="135"/>
      <c r="D626" s="135"/>
      <c r="E626" s="135"/>
      <c r="F626" s="165"/>
      <c r="G626" s="135"/>
      <c r="H626" s="165"/>
      <c r="I626" s="165"/>
      <c r="J626" s="135"/>
      <c r="K626" s="165"/>
      <c r="L626" s="16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5.75" customHeight="1">
      <c r="A627" s="135"/>
      <c r="B627" s="135"/>
      <c r="C627" s="135"/>
      <c r="D627" s="135"/>
      <c r="E627" s="135"/>
      <c r="F627" s="165"/>
      <c r="G627" s="135"/>
      <c r="H627" s="165"/>
      <c r="I627" s="165"/>
      <c r="J627" s="135"/>
      <c r="K627" s="165"/>
      <c r="L627" s="16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5.75" customHeight="1">
      <c r="A628" s="135"/>
      <c r="B628" s="135"/>
      <c r="C628" s="135"/>
      <c r="D628" s="135"/>
      <c r="E628" s="135"/>
      <c r="F628" s="165"/>
      <c r="G628" s="135"/>
      <c r="H628" s="165"/>
      <c r="I628" s="165"/>
      <c r="J628" s="135"/>
      <c r="K628" s="165"/>
      <c r="L628" s="16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5.75" customHeight="1">
      <c r="A629" s="135"/>
      <c r="B629" s="135"/>
      <c r="C629" s="135"/>
      <c r="D629" s="135"/>
      <c r="E629" s="135"/>
      <c r="F629" s="165"/>
      <c r="G629" s="135"/>
      <c r="H629" s="165"/>
      <c r="I629" s="165"/>
      <c r="J629" s="135"/>
      <c r="K629" s="165"/>
      <c r="L629" s="16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5.75" customHeight="1">
      <c r="A630" s="135"/>
      <c r="B630" s="135"/>
      <c r="C630" s="135"/>
      <c r="D630" s="135"/>
      <c r="E630" s="135"/>
      <c r="F630" s="165"/>
      <c r="G630" s="135"/>
      <c r="H630" s="165"/>
      <c r="I630" s="165"/>
      <c r="J630" s="135"/>
      <c r="K630" s="165"/>
      <c r="L630" s="16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5.75" customHeight="1">
      <c r="A631" s="135"/>
      <c r="B631" s="135"/>
      <c r="C631" s="135"/>
      <c r="D631" s="135"/>
      <c r="E631" s="135"/>
      <c r="F631" s="165"/>
      <c r="G631" s="135"/>
      <c r="H631" s="165"/>
      <c r="I631" s="165"/>
      <c r="J631" s="135"/>
      <c r="K631" s="165"/>
      <c r="L631" s="16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5.75" customHeight="1">
      <c r="A632" s="135"/>
      <c r="B632" s="135"/>
      <c r="C632" s="135"/>
      <c r="D632" s="135"/>
      <c r="E632" s="135"/>
      <c r="F632" s="165"/>
      <c r="G632" s="135"/>
      <c r="H632" s="165"/>
      <c r="I632" s="165"/>
      <c r="J632" s="135"/>
      <c r="K632" s="165"/>
      <c r="L632" s="16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5.75" customHeight="1">
      <c r="A633" s="135"/>
      <c r="B633" s="135"/>
      <c r="C633" s="135"/>
      <c r="D633" s="135"/>
      <c r="E633" s="135"/>
      <c r="F633" s="165"/>
      <c r="G633" s="135"/>
      <c r="H633" s="165"/>
      <c r="I633" s="165"/>
      <c r="J633" s="135"/>
      <c r="K633" s="165"/>
      <c r="L633" s="16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5.75" customHeight="1">
      <c r="A634" s="135"/>
      <c r="B634" s="135"/>
      <c r="C634" s="135"/>
      <c r="D634" s="135"/>
      <c r="E634" s="135"/>
      <c r="F634" s="165"/>
      <c r="G634" s="135"/>
      <c r="H634" s="165"/>
      <c r="I634" s="165"/>
      <c r="J634" s="135"/>
      <c r="K634" s="165"/>
      <c r="L634" s="16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5.75" customHeight="1">
      <c r="A635" s="135"/>
      <c r="B635" s="135"/>
      <c r="C635" s="135"/>
      <c r="D635" s="135"/>
      <c r="E635" s="135"/>
      <c r="F635" s="165"/>
      <c r="G635" s="135"/>
      <c r="H635" s="165"/>
      <c r="I635" s="165"/>
      <c r="J635" s="135"/>
      <c r="K635" s="165"/>
      <c r="L635" s="16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5.75" customHeight="1">
      <c r="A636" s="135"/>
      <c r="B636" s="135"/>
      <c r="C636" s="135"/>
      <c r="D636" s="135"/>
      <c r="E636" s="135"/>
      <c r="F636" s="165"/>
      <c r="G636" s="135"/>
      <c r="H636" s="165"/>
      <c r="I636" s="165"/>
      <c r="J636" s="135"/>
      <c r="K636" s="165"/>
      <c r="L636" s="16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5.75" customHeight="1">
      <c r="A637" s="135"/>
      <c r="B637" s="135"/>
      <c r="C637" s="135"/>
      <c r="D637" s="135"/>
      <c r="E637" s="135"/>
      <c r="F637" s="165"/>
      <c r="G637" s="135"/>
      <c r="H637" s="165"/>
      <c r="I637" s="165"/>
      <c r="J637" s="135"/>
      <c r="K637" s="165"/>
      <c r="L637" s="16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5.75" customHeight="1">
      <c r="A638" s="135"/>
      <c r="B638" s="135"/>
      <c r="C638" s="135"/>
      <c r="D638" s="135"/>
      <c r="E638" s="135"/>
      <c r="F638" s="165"/>
      <c r="G638" s="135"/>
      <c r="H638" s="165"/>
      <c r="I638" s="165"/>
      <c r="J638" s="135"/>
      <c r="K638" s="165"/>
      <c r="L638" s="16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5.75" customHeight="1">
      <c r="A639" s="135"/>
      <c r="B639" s="135"/>
      <c r="C639" s="135"/>
      <c r="D639" s="135"/>
      <c r="E639" s="135"/>
      <c r="F639" s="165"/>
      <c r="G639" s="135"/>
      <c r="H639" s="165"/>
      <c r="I639" s="165"/>
      <c r="J639" s="135"/>
      <c r="K639" s="165"/>
      <c r="L639" s="16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5.75" customHeight="1">
      <c r="A640" s="135"/>
      <c r="B640" s="135"/>
      <c r="C640" s="135"/>
      <c r="D640" s="135"/>
      <c r="E640" s="135"/>
      <c r="F640" s="165"/>
      <c r="G640" s="135"/>
      <c r="H640" s="165"/>
      <c r="I640" s="165"/>
      <c r="J640" s="135"/>
      <c r="K640" s="165"/>
      <c r="L640" s="16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5.75" customHeight="1">
      <c r="A641" s="135"/>
      <c r="B641" s="135"/>
      <c r="C641" s="135"/>
      <c r="D641" s="135"/>
      <c r="E641" s="135"/>
      <c r="F641" s="165"/>
      <c r="G641" s="135"/>
      <c r="H641" s="165"/>
      <c r="I641" s="165"/>
      <c r="J641" s="135"/>
      <c r="K641" s="165"/>
      <c r="L641" s="16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5.75" customHeight="1">
      <c r="A642" s="135"/>
      <c r="B642" s="135"/>
      <c r="C642" s="135"/>
      <c r="D642" s="135"/>
      <c r="E642" s="135"/>
      <c r="F642" s="165"/>
      <c r="G642" s="135"/>
      <c r="H642" s="165"/>
      <c r="I642" s="165"/>
      <c r="J642" s="135"/>
      <c r="K642" s="165"/>
      <c r="L642" s="16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5.75" customHeight="1">
      <c r="A643" s="135"/>
      <c r="B643" s="135"/>
      <c r="C643" s="135"/>
      <c r="D643" s="135"/>
      <c r="E643" s="135"/>
      <c r="F643" s="165"/>
      <c r="G643" s="135"/>
      <c r="H643" s="165"/>
      <c r="I643" s="165"/>
      <c r="J643" s="135"/>
      <c r="K643" s="165"/>
      <c r="L643" s="16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5.75" customHeight="1">
      <c r="A644" s="135"/>
      <c r="B644" s="135"/>
      <c r="C644" s="135"/>
      <c r="D644" s="135"/>
      <c r="E644" s="135"/>
      <c r="F644" s="165"/>
      <c r="G644" s="135"/>
      <c r="H644" s="165"/>
      <c r="I644" s="165"/>
      <c r="J644" s="135"/>
      <c r="K644" s="165"/>
      <c r="L644" s="16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5.75" customHeight="1">
      <c r="A645" s="135"/>
      <c r="B645" s="135"/>
      <c r="C645" s="135"/>
      <c r="D645" s="135"/>
      <c r="E645" s="135"/>
      <c r="F645" s="165"/>
      <c r="G645" s="135"/>
      <c r="H645" s="165"/>
      <c r="I645" s="165"/>
      <c r="J645" s="135"/>
      <c r="K645" s="165"/>
      <c r="L645" s="16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5.75" customHeight="1">
      <c r="A646" s="135"/>
      <c r="B646" s="135"/>
      <c r="C646" s="135"/>
      <c r="D646" s="135"/>
      <c r="E646" s="135"/>
      <c r="F646" s="165"/>
      <c r="G646" s="135"/>
      <c r="H646" s="165"/>
      <c r="I646" s="165"/>
      <c r="J646" s="135"/>
      <c r="K646" s="165"/>
      <c r="L646" s="16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5.75" customHeight="1">
      <c r="A647" s="135"/>
      <c r="B647" s="135"/>
      <c r="C647" s="135"/>
      <c r="D647" s="135"/>
      <c r="E647" s="135"/>
      <c r="F647" s="165"/>
      <c r="G647" s="135"/>
      <c r="H647" s="165"/>
      <c r="I647" s="165"/>
      <c r="J647" s="135"/>
      <c r="K647" s="165"/>
      <c r="L647" s="16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5.75" customHeight="1">
      <c r="A648" s="135"/>
      <c r="B648" s="135"/>
      <c r="C648" s="135"/>
      <c r="D648" s="135"/>
      <c r="E648" s="135"/>
      <c r="F648" s="165"/>
      <c r="G648" s="135"/>
      <c r="H648" s="165"/>
      <c r="I648" s="165"/>
      <c r="J648" s="135"/>
      <c r="K648" s="165"/>
      <c r="L648" s="16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5.75" customHeight="1">
      <c r="A649" s="135"/>
      <c r="B649" s="135"/>
      <c r="C649" s="135"/>
      <c r="D649" s="135"/>
      <c r="E649" s="135"/>
      <c r="F649" s="165"/>
      <c r="G649" s="135"/>
      <c r="H649" s="165"/>
      <c r="I649" s="165"/>
      <c r="J649" s="135"/>
      <c r="K649" s="165"/>
      <c r="L649" s="16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5.75" customHeight="1">
      <c r="A650" s="135"/>
      <c r="B650" s="135"/>
      <c r="C650" s="135"/>
      <c r="D650" s="135"/>
      <c r="E650" s="135"/>
      <c r="F650" s="165"/>
      <c r="G650" s="135"/>
      <c r="H650" s="165"/>
      <c r="I650" s="165"/>
      <c r="J650" s="135"/>
      <c r="K650" s="165"/>
      <c r="L650" s="16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5.75" customHeight="1">
      <c r="A651" s="135"/>
      <c r="B651" s="135"/>
      <c r="C651" s="135"/>
      <c r="D651" s="135"/>
      <c r="E651" s="135"/>
      <c r="F651" s="165"/>
      <c r="G651" s="135"/>
      <c r="H651" s="165"/>
      <c r="I651" s="165"/>
      <c r="J651" s="135"/>
      <c r="K651" s="165"/>
      <c r="L651" s="16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5.75" customHeight="1">
      <c r="A652" s="135"/>
      <c r="B652" s="135"/>
      <c r="C652" s="135"/>
      <c r="D652" s="135"/>
      <c r="E652" s="135"/>
      <c r="F652" s="165"/>
      <c r="G652" s="135"/>
      <c r="H652" s="165"/>
      <c r="I652" s="165"/>
      <c r="J652" s="135"/>
      <c r="K652" s="165"/>
      <c r="L652" s="16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5.75" customHeight="1">
      <c r="A653" s="135"/>
      <c r="B653" s="135"/>
      <c r="C653" s="135"/>
      <c r="D653" s="135"/>
      <c r="E653" s="135"/>
      <c r="F653" s="165"/>
      <c r="G653" s="135"/>
      <c r="H653" s="165"/>
      <c r="I653" s="165"/>
      <c r="J653" s="135"/>
      <c r="K653" s="165"/>
      <c r="L653" s="16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5.75" customHeight="1">
      <c r="A654" s="135"/>
      <c r="B654" s="135"/>
      <c r="C654" s="135"/>
      <c r="D654" s="135"/>
      <c r="E654" s="135"/>
      <c r="F654" s="165"/>
      <c r="G654" s="135"/>
      <c r="H654" s="165"/>
      <c r="I654" s="165"/>
      <c r="J654" s="135"/>
      <c r="K654" s="165"/>
      <c r="L654" s="16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5.75" customHeight="1">
      <c r="A655" s="135"/>
      <c r="B655" s="135"/>
      <c r="C655" s="135"/>
      <c r="D655" s="135"/>
      <c r="E655" s="135"/>
      <c r="F655" s="165"/>
      <c r="G655" s="135"/>
      <c r="H655" s="165"/>
      <c r="I655" s="165"/>
      <c r="J655" s="135"/>
      <c r="K655" s="165"/>
      <c r="L655" s="16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5.75" customHeight="1">
      <c r="A656" s="135"/>
      <c r="B656" s="135"/>
      <c r="C656" s="135"/>
      <c r="D656" s="135"/>
      <c r="E656" s="135"/>
      <c r="F656" s="165"/>
      <c r="G656" s="135"/>
      <c r="H656" s="165"/>
      <c r="I656" s="165"/>
      <c r="J656" s="135"/>
      <c r="K656" s="165"/>
      <c r="L656" s="16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5.75" customHeight="1">
      <c r="A657" s="135"/>
      <c r="B657" s="135"/>
      <c r="C657" s="135"/>
      <c r="D657" s="135"/>
      <c r="E657" s="135"/>
      <c r="F657" s="165"/>
      <c r="G657" s="135"/>
      <c r="H657" s="165"/>
      <c r="I657" s="165"/>
      <c r="J657" s="135"/>
      <c r="K657" s="165"/>
      <c r="L657" s="16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5.75" customHeight="1">
      <c r="A658" s="135"/>
      <c r="B658" s="135"/>
      <c r="C658" s="135"/>
      <c r="D658" s="135"/>
      <c r="E658" s="135"/>
      <c r="F658" s="165"/>
      <c r="G658" s="135"/>
      <c r="H658" s="165"/>
      <c r="I658" s="165"/>
      <c r="J658" s="135"/>
      <c r="K658" s="165"/>
      <c r="L658" s="16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5.75" customHeight="1">
      <c r="A659" s="135"/>
      <c r="B659" s="135"/>
      <c r="C659" s="135"/>
      <c r="D659" s="135"/>
      <c r="E659" s="135"/>
      <c r="F659" s="165"/>
      <c r="G659" s="135"/>
      <c r="H659" s="165"/>
      <c r="I659" s="165"/>
      <c r="J659" s="135"/>
      <c r="K659" s="165"/>
      <c r="L659" s="16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5.75" customHeight="1">
      <c r="A660" s="135"/>
      <c r="B660" s="135"/>
      <c r="C660" s="135"/>
      <c r="D660" s="135"/>
      <c r="E660" s="135"/>
      <c r="F660" s="165"/>
      <c r="G660" s="135"/>
      <c r="H660" s="165"/>
      <c r="I660" s="165"/>
      <c r="J660" s="135"/>
      <c r="K660" s="165"/>
      <c r="L660" s="16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5.75" customHeight="1">
      <c r="A661" s="135"/>
      <c r="B661" s="135"/>
      <c r="C661" s="135"/>
      <c r="D661" s="135"/>
      <c r="E661" s="135"/>
      <c r="F661" s="165"/>
      <c r="G661" s="135"/>
      <c r="H661" s="165"/>
      <c r="I661" s="165"/>
      <c r="J661" s="135"/>
      <c r="K661" s="165"/>
      <c r="L661" s="16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5.75" customHeight="1">
      <c r="A662" s="135"/>
      <c r="B662" s="135"/>
      <c r="C662" s="135"/>
      <c r="D662" s="135"/>
      <c r="E662" s="135"/>
      <c r="F662" s="165"/>
      <c r="G662" s="135"/>
      <c r="H662" s="165"/>
      <c r="I662" s="165"/>
      <c r="J662" s="135"/>
      <c r="K662" s="165"/>
      <c r="L662" s="16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5.75" customHeight="1">
      <c r="A663" s="135"/>
      <c r="B663" s="135"/>
      <c r="C663" s="135"/>
      <c r="D663" s="135"/>
      <c r="E663" s="135"/>
      <c r="F663" s="165"/>
      <c r="G663" s="135"/>
      <c r="H663" s="165"/>
      <c r="I663" s="165"/>
      <c r="J663" s="135"/>
      <c r="K663" s="165"/>
      <c r="L663" s="16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5.75" customHeight="1">
      <c r="A664" s="135"/>
      <c r="B664" s="135"/>
      <c r="C664" s="135"/>
      <c r="D664" s="135"/>
      <c r="E664" s="135"/>
      <c r="F664" s="165"/>
      <c r="G664" s="135"/>
      <c r="H664" s="165"/>
      <c r="I664" s="165"/>
      <c r="J664" s="135"/>
      <c r="K664" s="165"/>
      <c r="L664" s="16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5.75" customHeight="1">
      <c r="A665" s="135"/>
      <c r="B665" s="135"/>
      <c r="C665" s="135"/>
      <c r="D665" s="135"/>
      <c r="E665" s="135"/>
      <c r="F665" s="165"/>
      <c r="G665" s="135"/>
      <c r="H665" s="165"/>
      <c r="I665" s="165"/>
      <c r="J665" s="135"/>
      <c r="K665" s="165"/>
      <c r="L665" s="16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5.75" customHeight="1">
      <c r="A666" s="135"/>
      <c r="B666" s="135"/>
      <c r="C666" s="135"/>
      <c r="D666" s="135"/>
      <c r="E666" s="135"/>
      <c r="F666" s="165"/>
      <c r="G666" s="135"/>
      <c r="H666" s="165"/>
      <c r="I666" s="165"/>
      <c r="J666" s="135"/>
      <c r="K666" s="165"/>
      <c r="L666" s="16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5.75" customHeight="1">
      <c r="A667" s="135"/>
      <c r="B667" s="135"/>
      <c r="C667" s="135"/>
      <c r="D667" s="135"/>
      <c r="E667" s="135"/>
      <c r="F667" s="165"/>
      <c r="G667" s="135"/>
      <c r="H667" s="165"/>
      <c r="I667" s="165"/>
      <c r="J667" s="135"/>
      <c r="K667" s="165"/>
      <c r="L667" s="16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5.75" customHeight="1">
      <c r="A668" s="135"/>
      <c r="B668" s="135"/>
      <c r="C668" s="135"/>
      <c r="D668" s="135"/>
      <c r="E668" s="135"/>
      <c r="F668" s="165"/>
      <c r="G668" s="135"/>
      <c r="H668" s="165"/>
      <c r="I668" s="165"/>
      <c r="J668" s="135"/>
      <c r="K668" s="165"/>
      <c r="L668" s="16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5.75" customHeight="1">
      <c r="A669" s="135"/>
      <c r="B669" s="135"/>
      <c r="C669" s="135"/>
      <c r="D669" s="135"/>
      <c r="E669" s="135"/>
      <c r="F669" s="165"/>
      <c r="G669" s="135"/>
      <c r="H669" s="165"/>
      <c r="I669" s="165"/>
      <c r="J669" s="135"/>
      <c r="K669" s="165"/>
      <c r="L669" s="16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5.75" customHeight="1">
      <c r="A670" s="135"/>
      <c r="B670" s="135"/>
      <c r="C670" s="135"/>
      <c r="D670" s="135"/>
      <c r="E670" s="135"/>
      <c r="F670" s="165"/>
      <c r="G670" s="135"/>
      <c r="H670" s="165"/>
      <c r="I670" s="165"/>
      <c r="J670" s="135"/>
      <c r="K670" s="165"/>
      <c r="L670" s="16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5.75" customHeight="1">
      <c r="A671" s="135"/>
      <c r="B671" s="135"/>
      <c r="C671" s="135"/>
      <c r="D671" s="135"/>
      <c r="E671" s="135"/>
      <c r="F671" s="165"/>
      <c r="G671" s="135"/>
      <c r="H671" s="165"/>
      <c r="I671" s="165"/>
      <c r="J671" s="135"/>
      <c r="K671" s="165"/>
      <c r="L671" s="16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5.75" customHeight="1">
      <c r="A672" s="135"/>
      <c r="B672" s="135"/>
      <c r="C672" s="135"/>
      <c r="D672" s="135"/>
      <c r="E672" s="135"/>
      <c r="F672" s="165"/>
      <c r="G672" s="135"/>
      <c r="H672" s="165"/>
      <c r="I672" s="165"/>
      <c r="J672" s="135"/>
      <c r="K672" s="165"/>
      <c r="L672" s="16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5.75" customHeight="1">
      <c r="A673" s="135"/>
      <c r="B673" s="135"/>
      <c r="C673" s="135"/>
      <c r="D673" s="135"/>
      <c r="E673" s="135"/>
      <c r="F673" s="165"/>
      <c r="G673" s="135"/>
      <c r="H673" s="165"/>
      <c r="I673" s="165"/>
      <c r="J673" s="135"/>
      <c r="K673" s="165"/>
      <c r="L673" s="16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5.75" customHeight="1">
      <c r="A674" s="135"/>
      <c r="B674" s="135"/>
      <c r="C674" s="135"/>
      <c r="D674" s="135"/>
      <c r="E674" s="135"/>
      <c r="F674" s="165"/>
      <c r="G674" s="135"/>
      <c r="H674" s="165"/>
      <c r="I674" s="165"/>
      <c r="J674" s="135"/>
      <c r="K674" s="165"/>
      <c r="L674" s="16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5.75" customHeight="1">
      <c r="A675" s="135"/>
      <c r="B675" s="135"/>
      <c r="C675" s="135"/>
      <c r="D675" s="135"/>
      <c r="E675" s="135"/>
      <c r="F675" s="165"/>
      <c r="G675" s="135"/>
      <c r="H675" s="165"/>
      <c r="I675" s="165"/>
      <c r="J675" s="135"/>
      <c r="K675" s="165"/>
      <c r="L675" s="16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5.75" customHeight="1">
      <c r="A676" s="135"/>
      <c r="B676" s="135"/>
      <c r="C676" s="135"/>
      <c r="D676" s="135"/>
      <c r="E676" s="135"/>
      <c r="F676" s="165"/>
      <c r="G676" s="135"/>
      <c r="H676" s="165"/>
      <c r="I676" s="165"/>
      <c r="J676" s="135"/>
      <c r="K676" s="165"/>
      <c r="L676" s="16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5.75" customHeight="1">
      <c r="A677" s="135"/>
      <c r="B677" s="135"/>
      <c r="C677" s="135"/>
      <c r="D677" s="135"/>
      <c r="E677" s="135"/>
      <c r="F677" s="165"/>
      <c r="G677" s="135"/>
      <c r="H677" s="165"/>
      <c r="I677" s="165"/>
      <c r="J677" s="135"/>
      <c r="K677" s="165"/>
      <c r="L677" s="16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5.75" customHeight="1">
      <c r="A678" s="135"/>
      <c r="B678" s="135"/>
      <c r="C678" s="135"/>
      <c r="D678" s="135"/>
      <c r="E678" s="135"/>
      <c r="F678" s="165"/>
      <c r="G678" s="135"/>
      <c r="H678" s="165"/>
      <c r="I678" s="165"/>
      <c r="J678" s="135"/>
      <c r="K678" s="165"/>
      <c r="L678" s="16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5.75" customHeight="1">
      <c r="A679" s="135"/>
      <c r="B679" s="135"/>
      <c r="C679" s="135"/>
      <c r="D679" s="135"/>
      <c r="E679" s="135"/>
      <c r="F679" s="165"/>
      <c r="G679" s="135"/>
      <c r="H679" s="165"/>
      <c r="I679" s="165"/>
      <c r="J679" s="135"/>
      <c r="K679" s="165"/>
      <c r="L679" s="16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5.75" customHeight="1">
      <c r="A680" s="135"/>
      <c r="B680" s="135"/>
      <c r="C680" s="135"/>
      <c r="D680" s="135"/>
      <c r="E680" s="135"/>
      <c r="F680" s="165"/>
      <c r="G680" s="135"/>
      <c r="H680" s="165"/>
      <c r="I680" s="165"/>
      <c r="J680" s="135"/>
      <c r="K680" s="165"/>
      <c r="L680" s="16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5.75" customHeight="1">
      <c r="A681" s="135"/>
      <c r="B681" s="135"/>
      <c r="C681" s="135"/>
      <c r="D681" s="135"/>
      <c r="E681" s="135"/>
      <c r="F681" s="165"/>
      <c r="G681" s="135"/>
      <c r="H681" s="165"/>
      <c r="I681" s="165"/>
      <c r="J681" s="135"/>
      <c r="K681" s="165"/>
      <c r="L681" s="16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5.75" customHeight="1">
      <c r="A682" s="135"/>
      <c r="B682" s="135"/>
      <c r="C682" s="135"/>
      <c r="D682" s="135"/>
      <c r="E682" s="135"/>
      <c r="F682" s="165"/>
      <c r="G682" s="135"/>
      <c r="H682" s="165"/>
      <c r="I682" s="165"/>
      <c r="J682" s="135"/>
      <c r="K682" s="165"/>
      <c r="L682" s="16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5.75" customHeight="1">
      <c r="A683" s="135"/>
      <c r="B683" s="135"/>
      <c r="C683" s="135"/>
      <c r="D683" s="135"/>
      <c r="E683" s="135"/>
      <c r="F683" s="165"/>
      <c r="G683" s="135"/>
      <c r="H683" s="165"/>
      <c r="I683" s="165"/>
      <c r="J683" s="135"/>
      <c r="K683" s="165"/>
      <c r="L683" s="16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5.75" customHeight="1">
      <c r="A684" s="135"/>
      <c r="B684" s="135"/>
      <c r="C684" s="135"/>
      <c r="D684" s="135"/>
      <c r="E684" s="135"/>
      <c r="F684" s="165"/>
      <c r="G684" s="135"/>
      <c r="H684" s="165"/>
      <c r="I684" s="165"/>
      <c r="J684" s="135"/>
      <c r="K684" s="165"/>
      <c r="L684" s="16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5.75" customHeight="1">
      <c r="A685" s="135"/>
      <c r="B685" s="135"/>
      <c r="C685" s="135"/>
      <c r="D685" s="135"/>
      <c r="E685" s="135"/>
      <c r="F685" s="165"/>
      <c r="G685" s="135"/>
      <c r="H685" s="165"/>
      <c r="I685" s="165"/>
      <c r="J685" s="135"/>
      <c r="K685" s="165"/>
      <c r="L685" s="16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5.75" customHeight="1">
      <c r="A686" s="135"/>
      <c r="B686" s="135"/>
      <c r="C686" s="135"/>
      <c r="D686" s="135"/>
      <c r="E686" s="135"/>
      <c r="F686" s="165"/>
      <c r="G686" s="135"/>
      <c r="H686" s="165"/>
      <c r="I686" s="165"/>
      <c r="J686" s="135"/>
      <c r="K686" s="165"/>
      <c r="L686" s="16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5.75" customHeight="1">
      <c r="A687" s="135"/>
      <c r="B687" s="135"/>
      <c r="C687" s="135"/>
      <c r="D687" s="135"/>
      <c r="E687" s="135"/>
      <c r="F687" s="165"/>
      <c r="G687" s="135"/>
      <c r="H687" s="165"/>
      <c r="I687" s="165"/>
      <c r="J687" s="135"/>
      <c r="K687" s="165"/>
      <c r="L687" s="16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5.75" customHeight="1">
      <c r="A688" s="135"/>
      <c r="B688" s="135"/>
      <c r="C688" s="135"/>
      <c r="D688" s="135"/>
      <c r="E688" s="135"/>
      <c r="F688" s="165"/>
      <c r="G688" s="135"/>
      <c r="H688" s="165"/>
      <c r="I688" s="165"/>
      <c r="J688" s="135"/>
      <c r="K688" s="165"/>
      <c r="L688" s="16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5.75" customHeight="1">
      <c r="A689" s="135"/>
      <c r="B689" s="135"/>
      <c r="C689" s="135"/>
      <c r="D689" s="135"/>
      <c r="E689" s="135"/>
      <c r="F689" s="165"/>
      <c r="G689" s="135"/>
      <c r="H689" s="165"/>
      <c r="I689" s="165"/>
      <c r="J689" s="135"/>
      <c r="K689" s="165"/>
      <c r="L689" s="16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5.75" customHeight="1">
      <c r="A690" s="135"/>
      <c r="B690" s="135"/>
      <c r="C690" s="135"/>
      <c r="D690" s="135"/>
      <c r="E690" s="135"/>
      <c r="F690" s="165"/>
      <c r="G690" s="135"/>
      <c r="H690" s="165"/>
      <c r="I690" s="165"/>
      <c r="J690" s="135"/>
      <c r="K690" s="165"/>
      <c r="L690" s="16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5.75" customHeight="1">
      <c r="A691" s="135"/>
      <c r="B691" s="135"/>
      <c r="C691" s="135"/>
      <c r="D691" s="135"/>
      <c r="E691" s="135"/>
      <c r="F691" s="165"/>
      <c r="G691" s="135"/>
      <c r="H691" s="165"/>
      <c r="I691" s="165"/>
      <c r="J691" s="135"/>
      <c r="K691" s="165"/>
      <c r="L691" s="16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5.75" customHeight="1">
      <c r="A692" s="135"/>
      <c r="B692" s="135"/>
      <c r="C692" s="135"/>
      <c r="D692" s="135"/>
      <c r="E692" s="135"/>
      <c r="F692" s="165"/>
      <c r="G692" s="135"/>
      <c r="H692" s="165"/>
      <c r="I692" s="165"/>
      <c r="J692" s="135"/>
      <c r="K692" s="165"/>
      <c r="L692" s="16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5.75" customHeight="1">
      <c r="A693" s="135"/>
      <c r="B693" s="135"/>
      <c r="C693" s="135"/>
      <c r="D693" s="135"/>
      <c r="E693" s="135"/>
      <c r="F693" s="165"/>
      <c r="G693" s="135"/>
      <c r="H693" s="165"/>
      <c r="I693" s="165"/>
      <c r="J693" s="135"/>
      <c r="K693" s="165"/>
      <c r="L693" s="16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5.75" customHeight="1">
      <c r="A694" s="135"/>
      <c r="B694" s="135"/>
      <c r="C694" s="135"/>
      <c r="D694" s="135"/>
      <c r="E694" s="135"/>
      <c r="F694" s="165"/>
      <c r="G694" s="135"/>
      <c r="H694" s="165"/>
      <c r="I694" s="165"/>
      <c r="J694" s="135"/>
      <c r="K694" s="165"/>
      <c r="L694" s="16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5.75" customHeight="1">
      <c r="A695" s="135"/>
      <c r="B695" s="135"/>
      <c r="C695" s="135"/>
      <c r="D695" s="135"/>
      <c r="E695" s="135"/>
      <c r="F695" s="165"/>
      <c r="G695" s="135"/>
      <c r="H695" s="165"/>
      <c r="I695" s="165"/>
      <c r="J695" s="135"/>
      <c r="K695" s="165"/>
      <c r="L695" s="16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5.75" customHeight="1">
      <c r="A696" s="135"/>
      <c r="B696" s="135"/>
      <c r="C696" s="135"/>
      <c r="D696" s="135"/>
      <c r="E696" s="135"/>
      <c r="F696" s="165"/>
      <c r="G696" s="135"/>
      <c r="H696" s="165"/>
      <c r="I696" s="165"/>
      <c r="J696" s="135"/>
      <c r="K696" s="165"/>
      <c r="L696" s="16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5.75" customHeight="1">
      <c r="A697" s="135"/>
      <c r="B697" s="135"/>
      <c r="C697" s="135"/>
      <c r="D697" s="135"/>
      <c r="E697" s="135"/>
      <c r="F697" s="165"/>
      <c r="G697" s="135"/>
      <c r="H697" s="165"/>
      <c r="I697" s="165"/>
      <c r="J697" s="135"/>
      <c r="K697" s="165"/>
      <c r="L697" s="16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5.75" customHeight="1">
      <c r="A698" s="135"/>
      <c r="B698" s="135"/>
      <c r="C698" s="135"/>
      <c r="D698" s="135"/>
      <c r="E698" s="135"/>
      <c r="F698" s="165"/>
      <c r="G698" s="135"/>
      <c r="H698" s="165"/>
      <c r="I698" s="165"/>
      <c r="J698" s="135"/>
      <c r="K698" s="165"/>
      <c r="L698" s="16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5.75" customHeight="1">
      <c r="A699" s="135"/>
      <c r="B699" s="135"/>
      <c r="C699" s="135"/>
      <c r="D699" s="135"/>
      <c r="E699" s="135"/>
      <c r="F699" s="165"/>
      <c r="G699" s="135"/>
      <c r="H699" s="165"/>
      <c r="I699" s="165"/>
      <c r="J699" s="135"/>
      <c r="K699" s="165"/>
      <c r="L699" s="16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5.75" customHeight="1">
      <c r="A700" s="135"/>
      <c r="B700" s="135"/>
      <c r="C700" s="135"/>
      <c r="D700" s="135"/>
      <c r="E700" s="135"/>
      <c r="F700" s="165"/>
      <c r="G700" s="135"/>
      <c r="H700" s="165"/>
      <c r="I700" s="165"/>
      <c r="J700" s="135"/>
      <c r="K700" s="165"/>
      <c r="L700" s="16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5.75" customHeight="1">
      <c r="A701" s="135"/>
      <c r="B701" s="135"/>
      <c r="C701" s="135"/>
      <c r="D701" s="135"/>
      <c r="E701" s="135"/>
      <c r="F701" s="165"/>
      <c r="G701" s="135"/>
      <c r="H701" s="165"/>
      <c r="I701" s="165"/>
      <c r="J701" s="135"/>
      <c r="K701" s="165"/>
      <c r="L701" s="16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5.75" customHeight="1">
      <c r="A702" s="135"/>
      <c r="B702" s="135"/>
      <c r="C702" s="135"/>
      <c r="D702" s="135"/>
      <c r="E702" s="135"/>
      <c r="F702" s="165"/>
      <c r="G702" s="135"/>
      <c r="H702" s="165"/>
      <c r="I702" s="165"/>
      <c r="J702" s="135"/>
      <c r="K702" s="165"/>
      <c r="L702" s="16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5.75" customHeight="1">
      <c r="A703" s="135"/>
      <c r="B703" s="135"/>
      <c r="C703" s="135"/>
      <c r="D703" s="135"/>
      <c r="E703" s="135"/>
      <c r="F703" s="165"/>
      <c r="G703" s="135"/>
      <c r="H703" s="165"/>
      <c r="I703" s="165"/>
      <c r="J703" s="135"/>
      <c r="K703" s="165"/>
      <c r="L703" s="16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5.75" customHeight="1">
      <c r="A704" s="135"/>
      <c r="B704" s="135"/>
      <c r="C704" s="135"/>
      <c r="D704" s="135"/>
      <c r="E704" s="135"/>
      <c r="F704" s="165"/>
      <c r="G704" s="135"/>
      <c r="H704" s="165"/>
      <c r="I704" s="165"/>
      <c r="J704" s="135"/>
      <c r="K704" s="165"/>
      <c r="L704" s="16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5.75" customHeight="1">
      <c r="A705" s="135"/>
      <c r="B705" s="135"/>
      <c r="C705" s="135"/>
      <c r="D705" s="135"/>
      <c r="E705" s="135"/>
      <c r="F705" s="165"/>
      <c r="G705" s="135"/>
      <c r="H705" s="165"/>
      <c r="I705" s="165"/>
      <c r="J705" s="135"/>
      <c r="K705" s="165"/>
      <c r="L705" s="16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5.75" customHeight="1">
      <c r="A706" s="135"/>
      <c r="B706" s="135"/>
      <c r="C706" s="135"/>
      <c r="D706" s="135"/>
      <c r="E706" s="135"/>
      <c r="F706" s="165"/>
      <c r="G706" s="135"/>
      <c r="H706" s="165"/>
      <c r="I706" s="165"/>
      <c r="J706" s="135"/>
      <c r="K706" s="165"/>
      <c r="L706" s="16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5.75" customHeight="1">
      <c r="A707" s="135"/>
      <c r="B707" s="135"/>
      <c r="C707" s="135"/>
      <c r="D707" s="135"/>
      <c r="E707" s="135"/>
      <c r="F707" s="165"/>
      <c r="G707" s="135"/>
      <c r="H707" s="165"/>
      <c r="I707" s="165"/>
      <c r="J707" s="135"/>
      <c r="K707" s="165"/>
      <c r="L707" s="16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5.75" customHeight="1">
      <c r="A708" s="135"/>
      <c r="B708" s="135"/>
      <c r="C708" s="135"/>
      <c r="D708" s="135"/>
      <c r="E708" s="135"/>
      <c r="F708" s="165"/>
      <c r="G708" s="135"/>
      <c r="H708" s="165"/>
      <c r="I708" s="165"/>
      <c r="J708" s="135"/>
      <c r="K708" s="165"/>
      <c r="L708" s="16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5.75" customHeight="1">
      <c r="A709" s="135"/>
      <c r="B709" s="135"/>
      <c r="C709" s="135"/>
      <c r="D709" s="135"/>
      <c r="E709" s="135"/>
      <c r="F709" s="165"/>
      <c r="G709" s="135"/>
      <c r="H709" s="165"/>
      <c r="I709" s="165"/>
      <c r="J709" s="135"/>
      <c r="K709" s="165"/>
      <c r="L709" s="16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5.75" customHeight="1">
      <c r="A710" s="135"/>
      <c r="B710" s="135"/>
      <c r="C710" s="135"/>
      <c r="D710" s="135"/>
      <c r="E710" s="135"/>
      <c r="F710" s="165"/>
      <c r="G710" s="135"/>
      <c r="H710" s="165"/>
      <c r="I710" s="165"/>
      <c r="J710" s="135"/>
      <c r="K710" s="165"/>
      <c r="L710" s="16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5.75" customHeight="1">
      <c r="A711" s="135"/>
      <c r="B711" s="135"/>
      <c r="C711" s="135"/>
      <c r="D711" s="135"/>
      <c r="E711" s="135"/>
      <c r="F711" s="165"/>
      <c r="G711" s="135"/>
      <c r="H711" s="165"/>
      <c r="I711" s="165"/>
      <c r="J711" s="135"/>
      <c r="K711" s="165"/>
      <c r="L711" s="16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5.75" customHeight="1">
      <c r="A712" s="135"/>
      <c r="B712" s="135"/>
      <c r="C712" s="135"/>
      <c r="D712" s="135"/>
      <c r="E712" s="135"/>
      <c r="F712" s="165"/>
      <c r="G712" s="135"/>
      <c r="H712" s="165"/>
      <c r="I712" s="165"/>
      <c r="J712" s="135"/>
      <c r="K712" s="165"/>
      <c r="L712" s="16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5.75" customHeight="1">
      <c r="A713" s="135"/>
      <c r="B713" s="135"/>
      <c r="C713" s="135"/>
      <c r="D713" s="135"/>
      <c r="E713" s="135"/>
      <c r="F713" s="165"/>
      <c r="G713" s="135"/>
      <c r="H713" s="165"/>
      <c r="I713" s="165"/>
      <c r="J713" s="135"/>
      <c r="K713" s="165"/>
      <c r="L713" s="16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5.75" customHeight="1">
      <c r="A714" s="135"/>
      <c r="B714" s="135"/>
      <c r="C714" s="135"/>
      <c r="D714" s="135"/>
      <c r="E714" s="135"/>
      <c r="F714" s="165"/>
      <c r="G714" s="135"/>
      <c r="H714" s="165"/>
      <c r="I714" s="165"/>
      <c r="J714" s="135"/>
      <c r="K714" s="165"/>
      <c r="L714" s="16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5.75" customHeight="1">
      <c r="A715" s="135"/>
      <c r="B715" s="135"/>
      <c r="C715" s="135"/>
      <c r="D715" s="135"/>
      <c r="E715" s="135"/>
      <c r="F715" s="165"/>
      <c r="G715" s="135"/>
      <c r="H715" s="165"/>
      <c r="I715" s="165"/>
      <c r="J715" s="135"/>
      <c r="K715" s="165"/>
      <c r="L715" s="16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5.75" customHeight="1">
      <c r="A716" s="135"/>
      <c r="B716" s="135"/>
      <c r="C716" s="135"/>
      <c r="D716" s="135"/>
      <c r="E716" s="135"/>
      <c r="F716" s="165"/>
      <c r="G716" s="135"/>
      <c r="H716" s="165"/>
      <c r="I716" s="165"/>
      <c r="J716" s="135"/>
      <c r="K716" s="165"/>
      <c r="L716" s="16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5.75" customHeight="1">
      <c r="A717" s="135"/>
      <c r="B717" s="135"/>
      <c r="C717" s="135"/>
      <c r="D717" s="135"/>
      <c r="E717" s="135"/>
      <c r="F717" s="165"/>
      <c r="G717" s="135"/>
      <c r="H717" s="165"/>
      <c r="I717" s="165"/>
      <c r="J717" s="135"/>
      <c r="K717" s="165"/>
      <c r="L717" s="16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5.75" customHeight="1">
      <c r="A718" s="135"/>
      <c r="B718" s="135"/>
      <c r="C718" s="135"/>
      <c r="D718" s="135"/>
      <c r="E718" s="135"/>
      <c r="F718" s="165"/>
      <c r="G718" s="135"/>
      <c r="H718" s="165"/>
      <c r="I718" s="165"/>
      <c r="J718" s="135"/>
      <c r="K718" s="165"/>
      <c r="L718" s="16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5.75" customHeight="1">
      <c r="A719" s="135"/>
      <c r="B719" s="135"/>
      <c r="C719" s="135"/>
      <c r="D719" s="135"/>
      <c r="E719" s="135"/>
      <c r="F719" s="165"/>
      <c r="G719" s="135"/>
      <c r="H719" s="165"/>
      <c r="I719" s="165"/>
      <c r="J719" s="135"/>
      <c r="K719" s="165"/>
      <c r="L719" s="16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5.75" customHeight="1">
      <c r="A720" s="135"/>
      <c r="B720" s="135"/>
      <c r="C720" s="135"/>
      <c r="D720" s="135"/>
      <c r="E720" s="135"/>
      <c r="F720" s="165"/>
      <c r="G720" s="135"/>
      <c r="H720" s="165"/>
      <c r="I720" s="165"/>
      <c r="J720" s="135"/>
      <c r="K720" s="165"/>
      <c r="L720" s="16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5.75" customHeight="1">
      <c r="A721" s="135"/>
      <c r="B721" s="135"/>
      <c r="C721" s="135"/>
      <c r="D721" s="135"/>
      <c r="E721" s="135"/>
      <c r="F721" s="165"/>
      <c r="G721" s="135"/>
      <c r="H721" s="165"/>
      <c r="I721" s="165"/>
      <c r="J721" s="135"/>
      <c r="K721" s="165"/>
      <c r="L721" s="16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5.75" customHeight="1">
      <c r="A722" s="135"/>
      <c r="B722" s="135"/>
      <c r="C722" s="135"/>
      <c r="D722" s="135"/>
      <c r="E722" s="135"/>
      <c r="F722" s="165"/>
      <c r="G722" s="135"/>
      <c r="H722" s="165"/>
      <c r="I722" s="165"/>
      <c r="J722" s="135"/>
      <c r="K722" s="165"/>
      <c r="L722" s="16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5.75" customHeight="1">
      <c r="A723" s="135"/>
      <c r="B723" s="135"/>
      <c r="C723" s="135"/>
      <c r="D723" s="135"/>
      <c r="E723" s="135"/>
      <c r="F723" s="165"/>
      <c r="G723" s="135"/>
      <c r="H723" s="165"/>
      <c r="I723" s="165"/>
      <c r="J723" s="135"/>
      <c r="K723" s="165"/>
      <c r="L723" s="16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5.75" customHeight="1">
      <c r="A724" s="135"/>
      <c r="B724" s="135"/>
      <c r="C724" s="135"/>
      <c r="D724" s="135"/>
      <c r="E724" s="135"/>
      <c r="F724" s="165"/>
      <c r="G724" s="135"/>
      <c r="H724" s="165"/>
      <c r="I724" s="165"/>
      <c r="J724" s="135"/>
      <c r="K724" s="165"/>
      <c r="L724" s="16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5.75" customHeight="1">
      <c r="A725" s="135"/>
      <c r="B725" s="135"/>
      <c r="C725" s="135"/>
      <c r="D725" s="135"/>
      <c r="E725" s="135"/>
      <c r="F725" s="165"/>
      <c r="G725" s="135"/>
      <c r="H725" s="165"/>
      <c r="I725" s="165"/>
      <c r="J725" s="135"/>
      <c r="K725" s="165"/>
      <c r="L725" s="16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5.75" customHeight="1">
      <c r="A726" s="135"/>
      <c r="B726" s="135"/>
      <c r="C726" s="135"/>
      <c r="D726" s="135"/>
      <c r="E726" s="135"/>
      <c r="F726" s="165"/>
      <c r="G726" s="135"/>
      <c r="H726" s="165"/>
      <c r="I726" s="165"/>
      <c r="J726" s="135"/>
      <c r="K726" s="165"/>
      <c r="L726" s="16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5.75" customHeight="1">
      <c r="A727" s="135"/>
      <c r="B727" s="135"/>
      <c r="C727" s="135"/>
      <c r="D727" s="135"/>
      <c r="E727" s="135"/>
      <c r="F727" s="165"/>
      <c r="G727" s="135"/>
      <c r="H727" s="165"/>
      <c r="I727" s="165"/>
      <c r="J727" s="135"/>
      <c r="K727" s="165"/>
      <c r="L727" s="16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5.75" customHeight="1">
      <c r="A728" s="135"/>
      <c r="B728" s="135"/>
      <c r="C728" s="135"/>
      <c r="D728" s="135"/>
      <c r="E728" s="135"/>
      <c r="F728" s="165"/>
      <c r="G728" s="135"/>
      <c r="H728" s="165"/>
      <c r="I728" s="165"/>
      <c r="J728" s="135"/>
      <c r="K728" s="165"/>
      <c r="L728" s="16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5.75" customHeight="1">
      <c r="A729" s="135"/>
      <c r="B729" s="135"/>
      <c r="C729" s="135"/>
      <c r="D729" s="135"/>
      <c r="E729" s="135"/>
      <c r="F729" s="165"/>
      <c r="G729" s="135"/>
      <c r="H729" s="165"/>
      <c r="I729" s="165"/>
      <c r="J729" s="135"/>
      <c r="K729" s="165"/>
      <c r="L729" s="16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5.75" customHeight="1">
      <c r="A730" s="135"/>
      <c r="B730" s="135"/>
      <c r="C730" s="135"/>
      <c r="D730" s="135"/>
      <c r="E730" s="135"/>
      <c r="F730" s="165"/>
      <c r="G730" s="135"/>
      <c r="H730" s="165"/>
      <c r="I730" s="165"/>
      <c r="J730" s="135"/>
      <c r="K730" s="165"/>
      <c r="L730" s="16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5.75" customHeight="1">
      <c r="A731" s="135"/>
      <c r="B731" s="135"/>
      <c r="C731" s="135"/>
      <c r="D731" s="135"/>
      <c r="E731" s="135"/>
      <c r="F731" s="165"/>
      <c r="G731" s="135"/>
      <c r="H731" s="165"/>
      <c r="I731" s="165"/>
      <c r="J731" s="135"/>
      <c r="K731" s="165"/>
      <c r="L731" s="16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5.75" customHeight="1">
      <c r="A732" s="135"/>
      <c r="B732" s="135"/>
      <c r="C732" s="135"/>
      <c r="D732" s="135"/>
      <c r="E732" s="135"/>
      <c r="F732" s="165"/>
      <c r="G732" s="135"/>
      <c r="H732" s="165"/>
      <c r="I732" s="165"/>
      <c r="J732" s="135"/>
      <c r="K732" s="165"/>
      <c r="L732" s="16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5.75" customHeight="1">
      <c r="A733" s="135"/>
      <c r="B733" s="135"/>
      <c r="C733" s="135"/>
      <c r="D733" s="135"/>
      <c r="E733" s="135"/>
      <c r="F733" s="165"/>
      <c r="G733" s="135"/>
      <c r="H733" s="165"/>
      <c r="I733" s="165"/>
      <c r="J733" s="135"/>
      <c r="K733" s="165"/>
      <c r="L733" s="16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5.75" customHeight="1">
      <c r="A734" s="135"/>
      <c r="B734" s="135"/>
      <c r="C734" s="135"/>
      <c r="D734" s="135"/>
      <c r="E734" s="135"/>
      <c r="F734" s="165"/>
      <c r="G734" s="135"/>
      <c r="H734" s="165"/>
      <c r="I734" s="165"/>
      <c r="J734" s="135"/>
      <c r="K734" s="165"/>
      <c r="L734" s="16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5.75" customHeight="1">
      <c r="A735" s="135"/>
      <c r="B735" s="135"/>
      <c r="C735" s="135"/>
      <c r="D735" s="135"/>
      <c r="E735" s="135"/>
      <c r="F735" s="165"/>
      <c r="G735" s="135"/>
      <c r="H735" s="165"/>
      <c r="I735" s="165"/>
      <c r="J735" s="135"/>
      <c r="K735" s="165"/>
      <c r="L735" s="16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5.75" customHeight="1">
      <c r="A736" s="135"/>
      <c r="B736" s="135"/>
      <c r="C736" s="135"/>
      <c r="D736" s="135"/>
      <c r="E736" s="135"/>
      <c r="F736" s="165"/>
      <c r="G736" s="135"/>
      <c r="H736" s="165"/>
      <c r="I736" s="165"/>
      <c r="J736" s="135"/>
      <c r="K736" s="165"/>
      <c r="L736" s="16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5.75" customHeight="1">
      <c r="A737" s="135"/>
      <c r="B737" s="135"/>
      <c r="C737" s="135"/>
      <c r="D737" s="135"/>
      <c r="E737" s="135"/>
      <c r="F737" s="165"/>
      <c r="G737" s="135"/>
      <c r="H737" s="165"/>
      <c r="I737" s="165"/>
      <c r="J737" s="135"/>
      <c r="K737" s="165"/>
      <c r="L737" s="16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5.75" customHeight="1">
      <c r="A738" s="135"/>
      <c r="B738" s="135"/>
      <c r="C738" s="135"/>
      <c r="D738" s="135"/>
      <c r="E738" s="135"/>
      <c r="F738" s="165"/>
      <c r="G738" s="135"/>
      <c r="H738" s="165"/>
      <c r="I738" s="165"/>
      <c r="J738" s="135"/>
      <c r="K738" s="165"/>
      <c r="L738" s="16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5.75" customHeight="1">
      <c r="A739" s="135"/>
      <c r="B739" s="135"/>
      <c r="C739" s="135"/>
      <c r="D739" s="135"/>
      <c r="E739" s="135"/>
      <c r="F739" s="165"/>
      <c r="G739" s="135"/>
      <c r="H739" s="165"/>
      <c r="I739" s="165"/>
      <c r="J739" s="135"/>
      <c r="K739" s="165"/>
      <c r="L739" s="16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5.75" customHeight="1">
      <c r="A740" s="135"/>
      <c r="B740" s="135"/>
      <c r="C740" s="135"/>
      <c r="D740" s="135"/>
      <c r="E740" s="135"/>
      <c r="F740" s="165"/>
      <c r="G740" s="135"/>
      <c r="H740" s="165"/>
      <c r="I740" s="165"/>
      <c r="J740" s="135"/>
      <c r="K740" s="165"/>
      <c r="L740" s="16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5.75" customHeight="1">
      <c r="A741" s="135"/>
      <c r="B741" s="135"/>
      <c r="C741" s="135"/>
      <c r="D741" s="135"/>
      <c r="E741" s="135"/>
      <c r="F741" s="165"/>
      <c r="G741" s="135"/>
      <c r="H741" s="165"/>
      <c r="I741" s="165"/>
      <c r="J741" s="135"/>
      <c r="K741" s="165"/>
      <c r="L741" s="16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5.75" customHeight="1">
      <c r="A742" s="135"/>
      <c r="B742" s="135"/>
      <c r="C742" s="135"/>
      <c r="D742" s="135"/>
      <c r="E742" s="135"/>
      <c r="F742" s="165"/>
      <c r="G742" s="135"/>
      <c r="H742" s="165"/>
      <c r="I742" s="165"/>
      <c r="J742" s="135"/>
      <c r="K742" s="165"/>
      <c r="L742" s="16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5.75" customHeight="1">
      <c r="A743" s="135"/>
      <c r="B743" s="135"/>
      <c r="C743" s="135"/>
      <c r="D743" s="135"/>
      <c r="E743" s="135"/>
      <c r="F743" s="165"/>
      <c r="G743" s="135"/>
      <c r="H743" s="165"/>
      <c r="I743" s="165"/>
      <c r="J743" s="135"/>
      <c r="K743" s="165"/>
      <c r="L743" s="16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5.75" customHeight="1">
      <c r="A744" s="135"/>
      <c r="B744" s="135"/>
      <c r="C744" s="135"/>
      <c r="D744" s="135"/>
      <c r="E744" s="135"/>
      <c r="F744" s="165"/>
      <c r="G744" s="135"/>
      <c r="H744" s="165"/>
      <c r="I744" s="165"/>
      <c r="J744" s="135"/>
      <c r="K744" s="165"/>
      <c r="L744" s="16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5.75" customHeight="1">
      <c r="A745" s="135"/>
      <c r="B745" s="135"/>
      <c r="C745" s="135"/>
      <c r="D745" s="135"/>
      <c r="E745" s="135"/>
      <c r="F745" s="165"/>
      <c r="G745" s="135"/>
      <c r="H745" s="165"/>
      <c r="I745" s="165"/>
      <c r="J745" s="135"/>
      <c r="K745" s="165"/>
      <c r="L745" s="16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5.75" customHeight="1">
      <c r="A746" s="135"/>
      <c r="B746" s="135"/>
      <c r="C746" s="135"/>
      <c r="D746" s="135"/>
      <c r="E746" s="135"/>
      <c r="F746" s="165"/>
      <c r="G746" s="135"/>
      <c r="H746" s="165"/>
      <c r="I746" s="165"/>
      <c r="J746" s="135"/>
      <c r="K746" s="165"/>
      <c r="L746" s="16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5.75" customHeight="1">
      <c r="A747" s="135"/>
      <c r="B747" s="135"/>
      <c r="C747" s="135"/>
      <c r="D747" s="135"/>
      <c r="E747" s="135"/>
      <c r="F747" s="165"/>
      <c r="G747" s="135"/>
      <c r="H747" s="165"/>
      <c r="I747" s="165"/>
      <c r="J747" s="135"/>
      <c r="K747" s="165"/>
      <c r="L747" s="16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5.75" customHeight="1">
      <c r="A748" s="135"/>
      <c r="B748" s="135"/>
      <c r="C748" s="135"/>
      <c r="D748" s="135"/>
      <c r="E748" s="135"/>
      <c r="F748" s="165"/>
      <c r="G748" s="135"/>
      <c r="H748" s="165"/>
      <c r="I748" s="165"/>
      <c r="J748" s="135"/>
      <c r="K748" s="165"/>
      <c r="L748" s="16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5.75" customHeight="1">
      <c r="A749" s="135"/>
      <c r="B749" s="135"/>
      <c r="C749" s="135"/>
      <c r="D749" s="135"/>
      <c r="E749" s="135"/>
      <c r="F749" s="165"/>
      <c r="G749" s="135"/>
      <c r="H749" s="165"/>
      <c r="I749" s="165"/>
      <c r="J749" s="135"/>
      <c r="K749" s="165"/>
      <c r="L749" s="16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5.75" customHeight="1">
      <c r="A750" s="135"/>
      <c r="B750" s="135"/>
      <c r="C750" s="135"/>
      <c r="D750" s="135"/>
      <c r="E750" s="135"/>
      <c r="F750" s="165"/>
      <c r="G750" s="135"/>
      <c r="H750" s="165"/>
      <c r="I750" s="165"/>
      <c r="J750" s="135"/>
      <c r="K750" s="165"/>
      <c r="L750" s="16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5.75" customHeight="1">
      <c r="A751" s="135"/>
      <c r="B751" s="135"/>
      <c r="C751" s="135"/>
      <c r="D751" s="135"/>
      <c r="E751" s="135"/>
      <c r="F751" s="165"/>
      <c r="G751" s="135"/>
      <c r="H751" s="165"/>
      <c r="I751" s="165"/>
      <c r="J751" s="135"/>
      <c r="K751" s="165"/>
      <c r="L751" s="16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5.75" customHeight="1">
      <c r="A752" s="135"/>
      <c r="B752" s="135"/>
      <c r="C752" s="135"/>
      <c r="D752" s="135"/>
      <c r="E752" s="135"/>
      <c r="F752" s="165"/>
      <c r="G752" s="135"/>
      <c r="H752" s="165"/>
      <c r="I752" s="165"/>
      <c r="J752" s="135"/>
      <c r="K752" s="165"/>
      <c r="L752" s="16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5.75" customHeight="1">
      <c r="A753" s="135"/>
      <c r="B753" s="135"/>
      <c r="C753" s="135"/>
      <c r="D753" s="135"/>
      <c r="E753" s="135"/>
      <c r="F753" s="165"/>
      <c r="G753" s="135"/>
      <c r="H753" s="165"/>
      <c r="I753" s="165"/>
      <c r="J753" s="135"/>
      <c r="K753" s="165"/>
      <c r="L753" s="16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5.75" customHeight="1">
      <c r="A754" s="135"/>
      <c r="B754" s="135"/>
      <c r="C754" s="135"/>
      <c r="D754" s="135"/>
      <c r="E754" s="135"/>
      <c r="F754" s="165"/>
      <c r="G754" s="135"/>
      <c r="H754" s="165"/>
      <c r="I754" s="165"/>
      <c r="J754" s="135"/>
      <c r="K754" s="165"/>
      <c r="L754" s="16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5.75" customHeight="1">
      <c r="A755" s="135"/>
      <c r="B755" s="135"/>
      <c r="C755" s="135"/>
      <c r="D755" s="135"/>
      <c r="E755" s="135"/>
      <c r="F755" s="165"/>
      <c r="G755" s="135"/>
      <c r="H755" s="165"/>
      <c r="I755" s="165"/>
      <c r="J755" s="135"/>
      <c r="K755" s="165"/>
      <c r="L755" s="16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5.75" customHeight="1">
      <c r="A756" s="135"/>
      <c r="B756" s="135"/>
      <c r="C756" s="135"/>
      <c r="D756" s="135"/>
      <c r="E756" s="135"/>
      <c r="F756" s="165"/>
      <c r="G756" s="135"/>
      <c r="H756" s="165"/>
      <c r="I756" s="165"/>
      <c r="J756" s="135"/>
      <c r="K756" s="165"/>
      <c r="L756" s="16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5.75" customHeight="1">
      <c r="A757" s="135"/>
      <c r="B757" s="135"/>
      <c r="C757" s="135"/>
      <c r="D757" s="135"/>
      <c r="E757" s="135"/>
      <c r="F757" s="165"/>
      <c r="G757" s="135"/>
      <c r="H757" s="165"/>
      <c r="I757" s="165"/>
      <c r="J757" s="135"/>
      <c r="K757" s="165"/>
      <c r="L757" s="16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5.75" customHeight="1">
      <c r="A758" s="135"/>
      <c r="B758" s="135"/>
      <c r="C758" s="135"/>
      <c r="D758" s="135"/>
      <c r="E758" s="135"/>
      <c r="F758" s="165"/>
      <c r="G758" s="135"/>
      <c r="H758" s="165"/>
      <c r="I758" s="165"/>
      <c r="J758" s="135"/>
      <c r="K758" s="165"/>
      <c r="L758" s="16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5.75" customHeight="1">
      <c r="A759" s="135"/>
      <c r="B759" s="135"/>
      <c r="C759" s="135"/>
      <c r="D759" s="135"/>
      <c r="E759" s="135"/>
      <c r="F759" s="165"/>
      <c r="G759" s="135"/>
      <c r="H759" s="165"/>
      <c r="I759" s="165"/>
      <c r="J759" s="135"/>
      <c r="K759" s="165"/>
      <c r="L759" s="16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5.75" customHeight="1">
      <c r="A760" s="135"/>
      <c r="B760" s="135"/>
      <c r="C760" s="135"/>
      <c r="D760" s="135"/>
      <c r="E760" s="135"/>
      <c r="F760" s="165"/>
      <c r="G760" s="135"/>
      <c r="H760" s="165"/>
      <c r="I760" s="165"/>
      <c r="J760" s="135"/>
      <c r="K760" s="165"/>
      <c r="L760" s="16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5.75" customHeight="1">
      <c r="A761" s="135"/>
      <c r="B761" s="135"/>
      <c r="C761" s="135"/>
      <c r="D761" s="135"/>
      <c r="E761" s="135"/>
      <c r="F761" s="165"/>
      <c r="G761" s="135"/>
      <c r="H761" s="165"/>
      <c r="I761" s="165"/>
      <c r="J761" s="135"/>
      <c r="K761" s="165"/>
      <c r="L761" s="16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5.75" customHeight="1">
      <c r="A762" s="135"/>
      <c r="B762" s="135"/>
      <c r="C762" s="135"/>
      <c r="D762" s="135"/>
      <c r="E762" s="135"/>
      <c r="F762" s="165"/>
      <c r="G762" s="135"/>
      <c r="H762" s="165"/>
      <c r="I762" s="165"/>
      <c r="J762" s="135"/>
      <c r="K762" s="165"/>
      <c r="L762" s="16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5.75" customHeight="1">
      <c r="A763" s="135"/>
      <c r="B763" s="135"/>
      <c r="C763" s="135"/>
      <c r="D763" s="135"/>
      <c r="E763" s="135"/>
      <c r="F763" s="165"/>
      <c r="G763" s="135"/>
      <c r="H763" s="165"/>
      <c r="I763" s="165"/>
      <c r="J763" s="135"/>
      <c r="K763" s="165"/>
      <c r="L763" s="16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5.75" customHeight="1">
      <c r="A764" s="135"/>
      <c r="B764" s="135"/>
      <c r="C764" s="135"/>
      <c r="D764" s="135"/>
      <c r="E764" s="135"/>
      <c r="F764" s="165"/>
      <c r="G764" s="135"/>
      <c r="H764" s="165"/>
      <c r="I764" s="165"/>
      <c r="J764" s="135"/>
      <c r="K764" s="165"/>
      <c r="L764" s="16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5.75" customHeight="1">
      <c r="A765" s="135"/>
      <c r="B765" s="135"/>
      <c r="C765" s="135"/>
      <c r="D765" s="135"/>
      <c r="E765" s="135"/>
      <c r="F765" s="165"/>
      <c r="G765" s="135"/>
      <c r="H765" s="165"/>
      <c r="I765" s="165"/>
      <c r="J765" s="135"/>
      <c r="K765" s="165"/>
      <c r="L765" s="16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5.75" customHeight="1">
      <c r="A766" s="135"/>
      <c r="B766" s="135"/>
      <c r="C766" s="135"/>
      <c r="D766" s="135"/>
      <c r="E766" s="135"/>
      <c r="F766" s="165"/>
      <c r="G766" s="135"/>
      <c r="H766" s="165"/>
      <c r="I766" s="165"/>
      <c r="J766" s="135"/>
      <c r="K766" s="165"/>
      <c r="L766" s="16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5.75" customHeight="1">
      <c r="A767" s="135"/>
      <c r="B767" s="135"/>
      <c r="C767" s="135"/>
      <c r="D767" s="135"/>
      <c r="E767" s="135"/>
      <c r="F767" s="165"/>
      <c r="G767" s="135"/>
      <c r="H767" s="165"/>
      <c r="I767" s="165"/>
      <c r="J767" s="135"/>
      <c r="K767" s="165"/>
      <c r="L767" s="16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5.75" customHeight="1">
      <c r="A768" s="135"/>
      <c r="B768" s="135"/>
      <c r="C768" s="135"/>
      <c r="D768" s="135"/>
      <c r="E768" s="135"/>
      <c r="F768" s="165"/>
      <c r="G768" s="135"/>
      <c r="H768" s="165"/>
      <c r="I768" s="165"/>
      <c r="J768" s="135"/>
      <c r="K768" s="165"/>
      <c r="L768" s="16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5.75" customHeight="1">
      <c r="A769" s="135"/>
      <c r="B769" s="135"/>
      <c r="C769" s="135"/>
      <c r="D769" s="135"/>
      <c r="E769" s="135"/>
      <c r="F769" s="165"/>
      <c r="G769" s="135"/>
      <c r="H769" s="165"/>
      <c r="I769" s="165"/>
      <c r="J769" s="135"/>
      <c r="K769" s="165"/>
      <c r="L769" s="16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5.75" customHeight="1">
      <c r="A770" s="135"/>
      <c r="B770" s="135"/>
      <c r="C770" s="135"/>
      <c r="D770" s="135"/>
      <c r="E770" s="135"/>
      <c r="F770" s="165"/>
      <c r="G770" s="135"/>
      <c r="H770" s="165"/>
      <c r="I770" s="165"/>
      <c r="J770" s="135"/>
      <c r="K770" s="165"/>
      <c r="L770" s="16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5.75" customHeight="1">
      <c r="A771" s="135"/>
      <c r="B771" s="135"/>
      <c r="C771" s="135"/>
      <c r="D771" s="135"/>
      <c r="E771" s="135"/>
      <c r="F771" s="165"/>
      <c r="G771" s="135"/>
      <c r="H771" s="165"/>
      <c r="I771" s="165"/>
      <c r="J771" s="135"/>
      <c r="K771" s="165"/>
      <c r="L771" s="16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5.75" customHeight="1">
      <c r="A772" s="135"/>
      <c r="B772" s="135"/>
      <c r="C772" s="135"/>
      <c r="D772" s="135"/>
      <c r="E772" s="135"/>
      <c r="F772" s="165"/>
      <c r="G772" s="135"/>
      <c r="H772" s="165"/>
      <c r="I772" s="165"/>
      <c r="J772" s="135"/>
      <c r="K772" s="165"/>
      <c r="L772" s="16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5.75" customHeight="1">
      <c r="A773" s="135"/>
      <c r="B773" s="135"/>
      <c r="C773" s="135"/>
      <c r="D773" s="135"/>
      <c r="E773" s="135"/>
      <c r="F773" s="165"/>
      <c r="G773" s="135"/>
      <c r="H773" s="165"/>
      <c r="I773" s="165"/>
      <c r="J773" s="135"/>
      <c r="K773" s="165"/>
      <c r="L773" s="16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5.75" customHeight="1">
      <c r="A774" s="135"/>
      <c r="B774" s="135"/>
      <c r="C774" s="135"/>
      <c r="D774" s="135"/>
      <c r="E774" s="135"/>
      <c r="F774" s="165"/>
      <c r="G774" s="135"/>
      <c r="H774" s="165"/>
      <c r="I774" s="165"/>
      <c r="J774" s="135"/>
      <c r="K774" s="165"/>
      <c r="L774" s="16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5.75" customHeight="1">
      <c r="A775" s="135"/>
      <c r="B775" s="135"/>
      <c r="C775" s="135"/>
      <c r="D775" s="135"/>
      <c r="E775" s="135"/>
      <c r="F775" s="165"/>
      <c r="G775" s="135"/>
      <c r="H775" s="165"/>
      <c r="I775" s="165"/>
      <c r="J775" s="135"/>
      <c r="K775" s="165"/>
      <c r="L775" s="16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5.75" customHeight="1">
      <c r="A776" s="135"/>
      <c r="B776" s="135"/>
      <c r="C776" s="135"/>
      <c r="D776" s="135"/>
      <c r="E776" s="135"/>
      <c r="F776" s="165"/>
      <c r="G776" s="135"/>
      <c r="H776" s="165"/>
      <c r="I776" s="165"/>
      <c r="J776" s="135"/>
      <c r="K776" s="165"/>
      <c r="L776" s="16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5.75" customHeight="1">
      <c r="A777" s="135"/>
      <c r="B777" s="135"/>
      <c r="C777" s="135"/>
      <c r="D777" s="135"/>
      <c r="E777" s="135"/>
      <c r="F777" s="165"/>
      <c r="G777" s="135"/>
      <c r="H777" s="165"/>
      <c r="I777" s="165"/>
      <c r="J777" s="135"/>
      <c r="K777" s="165"/>
      <c r="L777" s="16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5.75" customHeight="1">
      <c r="A778" s="135"/>
      <c r="B778" s="135"/>
      <c r="C778" s="135"/>
      <c r="D778" s="135"/>
      <c r="E778" s="135"/>
      <c r="F778" s="165"/>
      <c r="G778" s="135"/>
      <c r="H778" s="165"/>
      <c r="I778" s="165"/>
      <c r="J778" s="135"/>
      <c r="K778" s="165"/>
      <c r="L778" s="16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5.75" customHeight="1">
      <c r="A779" s="135"/>
      <c r="B779" s="135"/>
      <c r="C779" s="135"/>
      <c r="D779" s="135"/>
      <c r="E779" s="135"/>
      <c r="F779" s="165"/>
      <c r="G779" s="135"/>
      <c r="H779" s="165"/>
      <c r="I779" s="165"/>
      <c r="J779" s="135"/>
      <c r="K779" s="165"/>
      <c r="L779" s="16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5.75" customHeight="1">
      <c r="A780" s="135"/>
      <c r="B780" s="135"/>
      <c r="C780" s="135"/>
      <c r="D780" s="135"/>
      <c r="E780" s="135"/>
      <c r="F780" s="165"/>
      <c r="G780" s="135"/>
      <c r="H780" s="165"/>
      <c r="I780" s="165"/>
      <c r="J780" s="135"/>
      <c r="K780" s="165"/>
      <c r="L780" s="16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5.75" customHeight="1">
      <c r="A781" s="135"/>
      <c r="B781" s="135"/>
      <c r="C781" s="135"/>
      <c r="D781" s="135"/>
      <c r="E781" s="135"/>
      <c r="F781" s="165"/>
      <c r="G781" s="135"/>
      <c r="H781" s="165"/>
      <c r="I781" s="165"/>
      <c r="J781" s="135"/>
      <c r="K781" s="165"/>
      <c r="L781" s="16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5.75" customHeight="1">
      <c r="A782" s="135"/>
      <c r="B782" s="135"/>
      <c r="C782" s="135"/>
      <c r="D782" s="135"/>
      <c r="E782" s="135"/>
      <c r="F782" s="165"/>
      <c r="G782" s="135"/>
      <c r="H782" s="165"/>
      <c r="I782" s="165"/>
      <c r="J782" s="135"/>
      <c r="K782" s="165"/>
      <c r="L782" s="16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5.75" customHeight="1">
      <c r="A783" s="135"/>
      <c r="B783" s="135"/>
      <c r="C783" s="135"/>
      <c r="D783" s="135"/>
      <c r="E783" s="135"/>
      <c r="F783" s="165"/>
      <c r="G783" s="135"/>
      <c r="H783" s="165"/>
      <c r="I783" s="165"/>
      <c r="J783" s="135"/>
      <c r="K783" s="165"/>
      <c r="L783" s="16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5.75" customHeight="1">
      <c r="A784" s="135"/>
      <c r="B784" s="135"/>
      <c r="C784" s="135"/>
      <c r="D784" s="135"/>
      <c r="E784" s="135"/>
      <c r="F784" s="165"/>
      <c r="G784" s="135"/>
      <c r="H784" s="165"/>
      <c r="I784" s="165"/>
      <c r="J784" s="135"/>
      <c r="K784" s="165"/>
      <c r="L784" s="16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5.75" customHeight="1">
      <c r="A785" s="135"/>
      <c r="B785" s="135"/>
      <c r="C785" s="135"/>
      <c r="D785" s="135"/>
      <c r="E785" s="135"/>
      <c r="F785" s="165"/>
      <c r="G785" s="135"/>
      <c r="H785" s="165"/>
      <c r="I785" s="165"/>
      <c r="J785" s="135"/>
      <c r="K785" s="165"/>
      <c r="L785" s="16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5.75" customHeight="1">
      <c r="A786" s="135"/>
      <c r="B786" s="135"/>
      <c r="C786" s="135"/>
      <c r="D786" s="135"/>
      <c r="E786" s="135"/>
      <c r="F786" s="165"/>
      <c r="G786" s="135"/>
      <c r="H786" s="165"/>
      <c r="I786" s="165"/>
      <c r="J786" s="135"/>
      <c r="K786" s="165"/>
      <c r="L786" s="16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5.75" customHeight="1">
      <c r="A787" s="135"/>
      <c r="B787" s="135"/>
      <c r="C787" s="135"/>
      <c r="D787" s="135"/>
      <c r="E787" s="135"/>
      <c r="F787" s="165"/>
      <c r="G787" s="135"/>
      <c r="H787" s="165"/>
      <c r="I787" s="165"/>
      <c r="J787" s="135"/>
      <c r="K787" s="165"/>
      <c r="L787" s="16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5.75" customHeight="1">
      <c r="A788" s="135"/>
      <c r="B788" s="135"/>
      <c r="C788" s="135"/>
      <c r="D788" s="135"/>
      <c r="E788" s="135"/>
      <c r="F788" s="165"/>
      <c r="G788" s="135"/>
      <c r="H788" s="165"/>
      <c r="I788" s="165"/>
      <c r="J788" s="135"/>
      <c r="K788" s="165"/>
      <c r="L788" s="16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5.75" customHeight="1">
      <c r="A789" s="135"/>
      <c r="B789" s="135"/>
      <c r="C789" s="135"/>
      <c r="D789" s="135"/>
      <c r="E789" s="135"/>
      <c r="F789" s="165"/>
      <c r="G789" s="135"/>
      <c r="H789" s="165"/>
      <c r="I789" s="165"/>
      <c r="J789" s="135"/>
      <c r="K789" s="165"/>
      <c r="L789" s="16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5.75" customHeight="1">
      <c r="A790" s="135"/>
      <c r="B790" s="135"/>
      <c r="C790" s="135"/>
      <c r="D790" s="135"/>
      <c r="E790" s="135"/>
      <c r="F790" s="165"/>
      <c r="G790" s="135"/>
      <c r="H790" s="165"/>
      <c r="I790" s="165"/>
      <c r="J790" s="135"/>
      <c r="K790" s="165"/>
      <c r="L790" s="16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5.75" customHeight="1">
      <c r="A791" s="135"/>
      <c r="B791" s="135"/>
      <c r="C791" s="135"/>
      <c r="D791" s="135"/>
      <c r="E791" s="135"/>
      <c r="F791" s="165"/>
      <c r="G791" s="135"/>
      <c r="H791" s="165"/>
      <c r="I791" s="165"/>
      <c r="J791" s="135"/>
      <c r="K791" s="165"/>
      <c r="L791" s="16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5.75" customHeight="1">
      <c r="A792" s="135"/>
      <c r="B792" s="135"/>
      <c r="C792" s="135"/>
      <c r="D792" s="135"/>
      <c r="E792" s="135"/>
      <c r="F792" s="165"/>
      <c r="G792" s="135"/>
      <c r="H792" s="165"/>
      <c r="I792" s="165"/>
      <c r="J792" s="135"/>
      <c r="K792" s="165"/>
      <c r="L792" s="16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5.75" customHeight="1">
      <c r="A793" s="135"/>
      <c r="B793" s="135"/>
      <c r="C793" s="135"/>
      <c r="D793" s="135"/>
      <c r="E793" s="135"/>
      <c r="F793" s="165"/>
      <c r="G793" s="135"/>
      <c r="H793" s="165"/>
      <c r="I793" s="165"/>
      <c r="J793" s="135"/>
      <c r="K793" s="165"/>
      <c r="L793" s="16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5.75" customHeight="1">
      <c r="A794" s="135"/>
      <c r="B794" s="135"/>
      <c r="C794" s="135"/>
      <c r="D794" s="135"/>
      <c r="E794" s="135"/>
      <c r="F794" s="165"/>
      <c r="G794" s="135"/>
      <c r="H794" s="165"/>
      <c r="I794" s="165"/>
      <c r="J794" s="135"/>
      <c r="K794" s="165"/>
      <c r="L794" s="16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5.75" customHeight="1">
      <c r="A795" s="135"/>
      <c r="B795" s="135"/>
      <c r="C795" s="135"/>
      <c r="D795" s="135"/>
      <c r="E795" s="135"/>
      <c r="F795" s="165"/>
      <c r="G795" s="135"/>
      <c r="H795" s="165"/>
      <c r="I795" s="165"/>
      <c r="J795" s="135"/>
      <c r="K795" s="165"/>
      <c r="L795" s="16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5.75" customHeight="1">
      <c r="A796" s="135"/>
      <c r="B796" s="135"/>
      <c r="C796" s="135"/>
      <c r="D796" s="135"/>
      <c r="E796" s="135"/>
      <c r="F796" s="165"/>
      <c r="G796" s="135"/>
      <c r="H796" s="165"/>
      <c r="I796" s="165"/>
      <c r="J796" s="135"/>
      <c r="K796" s="165"/>
      <c r="L796" s="16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5.75" customHeight="1">
      <c r="A797" s="135"/>
      <c r="B797" s="135"/>
      <c r="C797" s="135"/>
      <c r="D797" s="135"/>
      <c r="E797" s="135"/>
      <c r="F797" s="165"/>
      <c r="G797" s="135"/>
      <c r="H797" s="165"/>
      <c r="I797" s="165"/>
      <c r="J797" s="135"/>
      <c r="K797" s="165"/>
      <c r="L797" s="16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5.75" customHeight="1">
      <c r="A798" s="135"/>
      <c r="B798" s="135"/>
      <c r="C798" s="135"/>
      <c r="D798" s="135"/>
      <c r="E798" s="135"/>
      <c r="F798" s="165"/>
      <c r="G798" s="135"/>
      <c r="H798" s="165"/>
      <c r="I798" s="165"/>
      <c r="J798" s="135"/>
      <c r="K798" s="165"/>
      <c r="L798" s="16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5.75" customHeight="1">
      <c r="A799" s="135"/>
      <c r="B799" s="135"/>
      <c r="C799" s="135"/>
      <c r="D799" s="135"/>
      <c r="E799" s="135"/>
      <c r="F799" s="165"/>
      <c r="G799" s="135"/>
      <c r="H799" s="165"/>
      <c r="I799" s="165"/>
      <c r="J799" s="135"/>
      <c r="K799" s="165"/>
      <c r="L799" s="16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5.75" customHeight="1">
      <c r="A800" s="135"/>
      <c r="B800" s="135"/>
      <c r="C800" s="135"/>
      <c r="D800" s="135"/>
      <c r="E800" s="135"/>
      <c r="F800" s="165"/>
      <c r="G800" s="135"/>
      <c r="H800" s="165"/>
      <c r="I800" s="165"/>
      <c r="J800" s="135"/>
      <c r="K800" s="165"/>
      <c r="L800" s="16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5.75" customHeight="1">
      <c r="A801" s="135"/>
      <c r="B801" s="135"/>
      <c r="C801" s="135"/>
      <c r="D801" s="135"/>
      <c r="E801" s="135"/>
      <c r="F801" s="165"/>
      <c r="G801" s="135"/>
      <c r="H801" s="165"/>
      <c r="I801" s="165"/>
      <c r="J801" s="135"/>
      <c r="K801" s="165"/>
      <c r="L801" s="16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5.75" customHeight="1">
      <c r="A802" s="135"/>
      <c r="B802" s="135"/>
      <c r="C802" s="135"/>
      <c r="D802" s="135"/>
      <c r="E802" s="135"/>
      <c r="F802" s="165"/>
      <c r="G802" s="135"/>
      <c r="H802" s="165"/>
      <c r="I802" s="165"/>
      <c r="J802" s="135"/>
      <c r="K802" s="165"/>
      <c r="L802" s="16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5.75" customHeight="1">
      <c r="A803" s="135"/>
      <c r="B803" s="135"/>
      <c r="C803" s="135"/>
      <c r="D803" s="135"/>
      <c r="E803" s="135"/>
      <c r="F803" s="165"/>
      <c r="G803" s="135"/>
      <c r="H803" s="165"/>
      <c r="I803" s="165"/>
      <c r="J803" s="135"/>
      <c r="K803" s="165"/>
      <c r="L803" s="16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5.75" customHeight="1">
      <c r="A804" s="135"/>
      <c r="B804" s="135"/>
      <c r="C804" s="135"/>
      <c r="D804" s="135"/>
      <c r="E804" s="135"/>
      <c r="F804" s="165"/>
      <c r="G804" s="135"/>
      <c r="H804" s="165"/>
      <c r="I804" s="165"/>
      <c r="J804" s="135"/>
      <c r="K804" s="165"/>
      <c r="L804" s="16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5.75" customHeight="1">
      <c r="A805" s="135"/>
      <c r="B805" s="135"/>
      <c r="C805" s="135"/>
      <c r="D805" s="135"/>
      <c r="E805" s="135"/>
      <c r="F805" s="165"/>
      <c r="G805" s="135"/>
      <c r="H805" s="165"/>
      <c r="I805" s="165"/>
      <c r="J805" s="135"/>
      <c r="K805" s="165"/>
      <c r="L805" s="16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5.75" customHeight="1">
      <c r="A806" s="135"/>
      <c r="B806" s="135"/>
      <c r="C806" s="135"/>
      <c r="D806" s="135"/>
      <c r="E806" s="135"/>
      <c r="F806" s="165"/>
      <c r="G806" s="135"/>
      <c r="H806" s="165"/>
      <c r="I806" s="165"/>
      <c r="J806" s="135"/>
      <c r="K806" s="165"/>
      <c r="L806" s="16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5.75" customHeight="1">
      <c r="A807" s="135"/>
      <c r="B807" s="135"/>
      <c r="C807" s="135"/>
      <c r="D807" s="135"/>
      <c r="E807" s="135"/>
      <c r="F807" s="165"/>
      <c r="G807" s="135"/>
      <c r="H807" s="165"/>
      <c r="I807" s="165"/>
      <c r="J807" s="135"/>
      <c r="K807" s="165"/>
      <c r="L807" s="16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5.75" customHeight="1">
      <c r="A808" s="135"/>
      <c r="B808" s="135"/>
      <c r="C808" s="135"/>
      <c r="D808" s="135"/>
      <c r="E808" s="135"/>
      <c r="F808" s="165"/>
      <c r="G808" s="135"/>
      <c r="H808" s="165"/>
      <c r="I808" s="165"/>
      <c r="J808" s="135"/>
      <c r="K808" s="165"/>
      <c r="L808" s="16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5.75" customHeight="1">
      <c r="A809" s="135"/>
      <c r="B809" s="135"/>
      <c r="C809" s="135"/>
      <c r="D809" s="135"/>
      <c r="E809" s="135"/>
      <c r="F809" s="165"/>
      <c r="G809" s="135"/>
      <c r="H809" s="165"/>
      <c r="I809" s="165"/>
      <c r="J809" s="135"/>
      <c r="K809" s="165"/>
      <c r="L809" s="16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5.75" customHeight="1">
      <c r="A810" s="135"/>
      <c r="B810" s="135"/>
      <c r="C810" s="135"/>
      <c r="D810" s="135"/>
      <c r="E810" s="135"/>
      <c r="F810" s="165"/>
      <c r="G810" s="135"/>
      <c r="H810" s="165"/>
      <c r="I810" s="165"/>
      <c r="J810" s="135"/>
      <c r="K810" s="165"/>
      <c r="L810" s="16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5.75" customHeight="1">
      <c r="A811" s="135"/>
      <c r="B811" s="135"/>
      <c r="C811" s="135"/>
      <c r="D811" s="135"/>
      <c r="E811" s="135"/>
      <c r="F811" s="165"/>
      <c r="G811" s="135"/>
      <c r="H811" s="165"/>
      <c r="I811" s="165"/>
      <c r="J811" s="135"/>
      <c r="K811" s="165"/>
      <c r="L811" s="16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5.75" customHeight="1">
      <c r="A812" s="135"/>
      <c r="B812" s="135"/>
      <c r="C812" s="135"/>
      <c r="D812" s="135"/>
      <c r="E812" s="135"/>
      <c r="F812" s="165"/>
      <c r="G812" s="135"/>
      <c r="H812" s="165"/>
      <c r="I812" s="165"/>
      <c r="J812" s="135"/>
      <c r="K812" s="165"/>
      <c r="L812" s="16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5.75" customHeight="1">
      <c r="A813" s="135"/>
      <c r="B813" s="135"/>
      <c r="C813" s="135"/>
      <c r="D813" s="135"/>
      <c r="E813" s="135"/>
      <c r="F813" s="165"/>
      <c r="G813" s="135"/>
      <c r="H813" s="165"/>
      <c r="I813" s="165"/>
      <c r="J813" s="135"/>
      <c r="K813" s="165"/>
      <c r="L813" s="16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5.75" customHeight="1">
      <c r="A814" s="135"/>
      <c r="B814" s="135"/>
      <c r="C814" s="135"/>
      <c r="D814" s="135"/>
      <c r="E814" s="135"/>
      <c r="F814" s="165"/>
      <c r="G814" s="135"/>
      <c r="H814" s="165"/>
      <c r="I814" s="165"/>
      <c r="J814" s="135"/>
      <c r="K814" s="165"/>
      <c r="L814" s="16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5.75" customHeight="1">
      <c r="A815" s="135"/>
      <c r="B815" s="135"/>
      <c r="C815" s="135"/>
      <c r="D815" s="135"/>
      <c r="E815" s="135"/>
      <c r="F815" s="165"/>
      <c r="G815" s="135"/>
      <c r="H815" s="165"/>
      <c r="I815" s="165"/>
      <c r="J815" s="135"/>
      <c r="K815" s="165"/>
      <c r="L815" s="16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5.75" customHeight="1">
      <c r="A816" s="135"/>
      <c r="B816" s="135"/>
      <c r="C816" s="135"/>
      <c r="D816" s="135"/>
      <c r="E816" s="135"/>
      <c r="F816" s="165"/>
      <c r="G816" s="135"/>
      <c r="H816" s="165"/>
      <c r="I816" s="165"/>
      <c r="J816" s="135"/>
      <c r="K816" s="165"/>
      <c r="L816" s="16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5.75" customHeight="1">
      <c r="A817" s="135"/>
      <c r="B817" s="135"/>
      <c r="C817" s="135"/>
      <c r="D817" s="135"/>
      <c r="E817" s="135"/>
      <c r="F817" s="165"/>
      <c r="G817" s="135"/>
      <c r="H817" s="165"/>
      <c r="I817" s="165"/>
      <c r="J817" s="135"/>
      <c r="K817" s="165"/>
      <c r="L817" s="16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5.75" customHeight="1">
      <c r="A818" s="135"/>
      <c r="B818" s="135"/>
      <c r="C818" s="135"/>
      <c r="D818" s="135"/>
      <c r="E818" s="135"/>
      <c r="F818" s="165"/>
      <c r="G818" s="135"/>
      <c r="H818" s="165"/>
      <c r="I818" s="165"/>
      <c r="J818" s="135"/>
      <c r="K818" s="165"/>
      <c r="L818" s="16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5.75" customHeight="1">
      <c r="A819" s="135"/>
      <c r="B819" s="135"/>
      <c r="C819" s="135"/>
      <c r="D819" s="135"/>
      <c r="E819" s="135"/>
      <c r="F819" s="165"/>
      <c r="G819" s="135"/>
      <c r="H819" s="165"/>
      <c r="I819" s="165"/>
      <c r="J819" s="135"/>
      <c r="K819" s="165"/>
      <c r="L819" s="16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5.75" customHeight="1">
      <c r="A820" s="135"/>
      <c r="B820" s="135"/>
      <c r="C820" s="135"/>
      <c r="D820" s="135"/>
      <c r="E820" s="135"/>
      <c r="F820" s="165"/>
      <c r="G820" s="135"/>
      <c r="H820" s="165"/>
      <c r="I820" s="165"/>
      <c r="J820" s="135"/>
      <c r="K820" s="165"/>
      <c r="L820" s="16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5.75" customHeight="1">
      <c r="A821" s="135"/>
      <c r="B821" s="135"/>
      <c r="C821" s="135"/>
      <c r="D821" s="135"/>
      <c r="E821" s="135"/>
      <c r="F821" s="165"/>
      <c r="G821" s="135"/>
      <c r="H821" s="165"/>
      <c r="I821" s="165"/>
      <c r="J821" s="135"/>
      <c r="K821" s="165"/>
      <c r="L821" s="16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5.75" customHeight="1">
      <c r="A822" s="135"/>
      <c r="B822" s="135"/>
      <c r="C822" s="135"/>
      <c r="D822" s="135"/>
      <c r="E822" s="135"/>
      <c r="F822" s="165"/>
      <c r="G822" s="135"/>
      <c r="H822" s="165"/>
      <c r="I822" s="165"/>
      <c r="J822" s="135"/>
      <c r="K822" s="165"/>
      <c r="L822" s="16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5.75" customHeight="1">
      <c r="A823" s="135"/>
      <c r="B823" s="135"/>
      <c r="C823" s="135"/>
      <c r="D823" s="135"/>
      <c r="E823" s="135"/>
      <c r="F823" s="165"/>
      <c r="G823" s="135"/>
      <c r="H823" s="165"/>
      <c r="I823" s="165"/>
      <c r="J823" s="135"/>
      <c r="K823" s="165"/>
      <c r="L823" s="16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5.75" customHeight="1">
      <c r="A824" s="135"/>
      <c r="B824" s="135"/>
      <c r="C824" s="135"/>
      <c r="D824" s="135"/>
      <c r="E824" s="135"/>
      <c r="F824" s="165"/>
      <c r="G824" s="135"/>
      <c r="H824" s="165"/>
      <c r="I824" s="165"/>
      <c r="J824" s="135"/>
      <c r="K824" s="165"/>
      <c r="L824" s="16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5.75" customHeight="1">
      <c r="A825" s="135"/>
      <c r="B825" s="135"/>
      <c r="C825" s="135"/>
      <c r="D825" s="135"/>
      <c r="E825" s="135"/>
      <c r="F825" s="165"/>
      <c r="G825" s="135"/>
      <c r="H825" s="165"/>
      <c r="I825" s="165"/>
      <c r="J825" s="135"/>
      <c r="K825" s="165"/>
      <c r="L825" s="16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5.75" customHeight="1">
      <c r="A826" s="135"/>
      <c r="B826" s="135"/>
      <c r="C826" s="135"/>
      <c r="D826" s="135"/>
      <c r="E826" s="135"/>
      <c r="F826" s="165"/>
      <c r="G826" s="135"/>
      <c r="H826" s="165"/>
      <c r="I826" s="165"/>
      <c r="J826" s="135"/>
      <c r="K826" s="165"/>
      <c r="L826" s="16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5.75" customHeight="1">
      <c r="A827" s="135"/>
      <c r="B827" s="135"/>
      <c r="C827" s="135"/>
      <c r="D827" s="135"/>
      <c r="E827" s="135"/>
      <c r="F827" s="165"/>
      <c r="G827" s="135"/>
      <c r="H827" s="165"/>
      <c r="I827" s="165"/>
      <c r="J827" s="135"/>
      <c r="K827" s="165"/>
      <c r="L827" s="16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5.75" customHeight="1">
      <c r="A828" s="135"/>
      <c r="B828" s="135"/>
      <c r="C828" s="135"/>
      <c r="D828" s="135"/>
      <c r="E828" s="135"/>
      <c r="F828" s="165"/>
      <c r="G828" s="135"/>
      <c r="H828" s="165"/>
      <c r="I828" s="165"/>
      <c r="J828" s="135"/>
      <c r="K828" s="165"/>
      <c r="L828" s="16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5.75" customHeight="1">
      <c r="A829" s="135"/>
      <c r="B829" s="135"/>
      <c r="C829" s="135"/>
      <c r="D829" s="135"/>
      <c r="E829" s="135"/>
      <c r="F829" s="165"/>
      <c r="G829" s="135"/>
      <c r="H829" s="165"/>
      <c r="I829" s="165"/>
      <c r="J829" s="135"/>
      <c r="K829" s="165"/>
      <c r="L829" s="16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5.75" customHeight="1">
      <c r="A830" s="135"/>
      <c r="B830" s="135"/>
      <c r="C830" s="135"/>
      <c r="D830" s="135"/>
      <c r="E830" s="135"/>
      <c r="F830" s="165"/>
      <c r="G830" s="135"/>
      <c r="H830" s="165"/>
      <c r="I830" s="165"/>
      <c r="J830" s="135"/>
      <c r="K830" s="165"/>
      <c r="L830" s="16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5.75" customHeight="1">
      <c r="A831" s="135"/>
      <c r="B831" s="135"/>
      <c r="C831" s="135"/>
      <c r="D831" s="135"/>
      <c r="E831" s="135"/>
      <c r="F831" s="165"/>
      <c r="G831" s="135"/>
      <c r="H831" s="165"/>
      <c r="I831" s="165"/>
      <c r="J831" s="135"/>
      <c r="K831" s="165"/>
      <c r="L831" s="16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5.75" customHeight="1">
      <c r="A832" s="135"/>
      <c r="B832" s="135"/>
      <c r="C832" s="135"/>
      <c r="D832" s="135"/>
      <c r="E832" s="135"/>
      <c r="F832" s="165"/>
      <c r="G832" s="135"/>
      <c r="H832" s="165"/>
      <c r="I832" s="165"/>
      <c r="J832" s="135"/>
      <c r="K832" s="165"/>
      <c r="L832" s="16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5.75" customHeight="1">
      <c r="A833" s="135"/>
      <c r="B833" s="135"/>
      <c r="C833" s="135"/>
      <c r="D833" s="135"/>
      <c r="E833" s="135"/>
      <c r="F833" s="165"/>
      <c r="G833" s="135"/>
      <c r="H833" s="165"/>
      <c r="I833" s="165"/>
      <c r="J833" s="135"/>
      <c r="K833" s="165"/>
      <c r="L833" s="16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5.75" customHeight="1">
      <c r="A834" s="135"/>
      <c r="B834" s="135"/>
      <c r="C834" s="135"/>
      <c r="D834" s="135"/>
      <c r="E834" s="135"/>
      <c r="F834" s="165"/>
      <c r="G834" s="135"/>
      <c r="H834" s="165"/>
      <c r="I834" s="165"/>
      <c r="J834" s="135"/>
      <c r="K834" s="165"/>
      <c r="L834" s="16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5.75" customHeight="1">
      <c r="A835" s="135"/>
      <c r="B835" s="135"/>
      <c r="C835" s="135"/>
      <c r="D835" s="135"/>
      <c r="E835" s="135"/>
      <c r="F835" s="165"/>
      <c r="G835" s="135"/>
      <c r="H835" s="165"/>
      <c r="I835" s="165"/>
      <c r="J835" s="135"/>
      <c r="K835" s="165"/>
      <c r="L835" s="16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5.75" customHeight="1">
      <c r="A836" s="135"/>
      <c r="B836" s="135"/>
      <c r="C836" s="135"/>
      <c r="D836" s="135"/>
      <c r="E836" s="135"/>
      <c r="F836" s="165"/>
      <c r="G836" s="135"/>
      <c r="H836" s="165"/>
      <c r="I836" s="165"/>
      <c r="J836" s="135"/>
      <c r="K836" s="165"/>
      <c r="L836" s="16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5.75" customHeight="1">
      <c r="A837" s="135"/>
      <c r="B837" s="135"/>
      <c r="C837" s="135"/>
      <c r="D837" s="135"/>
      <c r="E837" s="135"/>
      <c r="F837" s="165"/>
      <c r="G837" s="135"/>
      <c r="H837" s="165"/>
      <c r="I837" s="165"/>
      <c r="J837" s="135"/>
      <c r="K837" s="165"/>
      <c r="L837" s="16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5.75" customHeight="1">
      <c r="A838" s="135"/>
      <c r="B838" s="135"/>
      <c r="C838" s="135"/>
      <c r="D838" s="135"/>
      <c r="E838" s="135"/>
      <c r="F838" s="165"/>
      <c r="G838" s="135"/>
      <c r="H838" s="165"/>
      <c r="I838" s="165"/>
      <c r="J838" s="135"/>
      <c r="K838" s="165"/>
      <c r="L838" s="16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5.75" customHeight="1">
      <c r="A839" s="135"/>
      <c r="B839" s="135"/>
      <c r="C839" s="135"/>
      <c r="D839" s="135"/>
      <c r="E839" s="135"/>
      <c r="F839" s="165"/>
      <c r="G839" s="135"/>
      <c r="H839" s="165"/>
      <c r="I839" s="165"/>
      <c r="J839" s="135"/>
      <c r="K839" s="165"/>
      <c r="L839" s="16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5.75" customHeight="1">
      <c r="A840" s="135"/>
      <c r="B840" s="135"/>
      <c r="C840" s="135"/>
      <c r="D840" s="135"/>
      <c r="E840" s="135"/>
      <c r="F840" s="165"/>
      <c r="G840" s="135"/>
      <c r="H840" s="165"/>
      <c r="I840" s="165"/>
      <c r="J840" s="135"/>
      <c r="K840" s="165"/>
      <c r="L840" s="16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5.75" customHeight="1">
      <c r="A841" s="135"/>
      <c r="B841" s="135"/>
      <c r="C841" s="135"/>
      <c r="D841" s="135"/>
      <c r="E841" s="135"/>
      <c r="F841" s="165"/>
      <c r="G841" s="135"/>
      <c r="H841" s="165"/>
      <c r="I841" s="165"/>
      <c r="J841" s="135"/>
      <c r="K841" s="165"/>
      <c r="L841" s="16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5.75" customHeight="1">
      <c r="A842" s="135"/>
      <c r="B842" s="135"/>
      <c r="C842" s="135"/>
      <c r="D842" s="135"/>
      <c r="E842" s="135"/>
      <c r="F842" s="165"/>
      <c r="G842" s="135"/>
      <c r="H842" s="165"/>
      <c r="I842" s="165"/>
      <c r="J842" s="135"/>
      <c r="K842" s="165"/>
      <c r="L842" s="16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5.75" customHeight="1">
      <c r="A843" s="135"/>
      <c r="B843" s="135"/>
      <c r="C843" s="135"/>
      <c r="D843" s="135"/>
      <c r="E843" s="135"/>
      <c r="F843" s="165"/>
      <c r="G843" s="135"/>
      <c r="H843" s="165"/>
      <c r="I843" s="165"/>
      <c r="J843" s="135"/>
      <c r="K843" s="165"/>
      <c r="L843" s="16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5.75" customHeight="1">
      <c r="A844" s="135"/>
      <c r="B844" s="135"/>
      <c r="C844" s="135"/>
      <c r="D844" s="135"/>
      <c r="E844" s="135"/>
      <c r="F844" s="165"/>
      <c r="G844" s="135"/>
      <c r="H844" s="165"/>
      <c r="I844" s="165"/>
      <c r="J844" s="135"/>
      <c r="K844" s="165"/>
      <c r="L844" s="16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5.75" customHeight="1">
      <c r="A845" s="135"/>
      <c r="B845" s="135"/>
      <c r="C845" s="135"/>
      <c r="D845" s="135"/>
      <c r="E845" s="135"/>
      <c r="F845" s="165"/>
      <c r="G845" s="135"/>
      <c r="H845" s="165"/>
      <c r="I845" s="165"/>
      <c r="J845" s="135"/>
      <c r="K845" s="165"/>
      <c r="L845" s="16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5.75" customHeight="1">
      <c r="A846" s="135"/>
      <c r="B846" s="135"/>
      <c r="C846" s="135"/>
      <c r="D846" s="135"/>
      <c r="E846" s="135"/>
      <c r="F846" s="165"/>
      <c r="G846" s="135"/>
      <c r="H846" s="165"/>
      <c r="I846" s="165"/>
      <c r="J846" s="135"/>
      <c r="K846" s="165"/>
      <c r="L846" s="16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5.75" customHeight="1">
      <c r="A847" s="135"/>
      <c r="B847" s="135"/>
      <c r="C847" s="135"/>
      <c r="D847" s="135"/>
      <c r="E847" s="135"/>
      <c r="F847" s="165"/>
      <c r="G847" s="135"/>
      <c r="H847" s="165"/>
      <c r="I847" s="165"/>
      <c r="J847" s="135"/>
      <c r="K847" s="165"/>
      <c r="L847" s="16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5.75" customHeight="1">
      <c r="A848" s="135"/>
      <c r="B848" s="135"/>
      <c r="C848" s="135"/>
      <c r="D848" s="135"/>
      <c r="E848" s="135"/>
      <c r="F848" s="165"/>
      <c r="G848" s="135"/>
      <c r="H848" s="165"/>
      <c r="I848" s="165"/>
      <c r="J848" s="135"/>
      <c r="K848" s="165"/>
      <c r="L848" s="16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5.75" customHeight="1">
      <c r="A849" s="135"/>
      <c r="B849" s="135"/>
      <c r="C849" s="135"/>
      <c r="D849" s="135"/>
      <c r="E849" s="135"/>
      <c r="F849" s="165"/>
      <c r="G849" s="135"/>
      <c r="H849" s="165"/>
      <c r="I849" s="165"/>
      <c r="J849" s="135"/>
      <c r="K849" s="165"/>
      <c r="L849" s="16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5.75" customHeight="1">
      <c r="A850" s="135"/>
      <c r="B850" s="135"/>
      <c r="C850" s="135"/>
      <c r="D850" s="135"/>
      <c r="E850" s="135"/>
      <c r="F850" s="165"/>
      <c r="G850" s="135"/>
      <c r="H850" s="165"/>
      <c r="I850" s="165"/>
      <c r="J850" s="135"/>
      <c r="K850" s="165"/>
      <c r="L850" s="16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5.75" customHeight="1">
      <c r="A851" s="135"/>
      <c r="B851" s="135"/>
      <c r="C851" s="135"/>
      <c r="D851" s="135"/>
      <c r="E851" s="135"/>
      <c r="F851" s="165"/>
      <c r="G851" s="135"/>
      <c r="H851" s="165"/>
      <c r="I851" s="165"/>
      <c r="J851" s="135"/>
      <c r="K851" s="165"/>
      <c r="L851" s="16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5.75" customHeight="1">
      <c r="A852" s="135"/>
      <c r="B852" s="135"/>
      <c r="C852" s="135"/>
      <c r="D852" s="135"/>
      <c r="E852" s="135"/>
      <c r="F852" s="165"/>
      <c r="G852" s="135"/>
      <c r="H852" s="165"/>
      <c r="I852" s="165"/>
      <c r="J852" s="135"/>
      <c r="K852" s="165"/>
      <c r="L852" s="16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5.75" customHeight="1">
      <c r="A853" s="135"/>
      <c r="B853" s="135"/>
      <c r="C853" s="135"/>
      <c r="D853" s="135"/>
      <c r="E853" s="135"/>
      <c r="F853" s="165"/>
      <c r="G853" s="135"/>
      <c r="H853" s="165"/>
      <c r="I853" s="165"/>
      <c r="J853" s="135"/>
      <c r="K853" s="165"/>
      <c r="L853" s="16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5.75" customHeight="1">
      <c r="A854" s="135"/>
      <c r="B854" s="135"/>
      <c r="C854" s="135"/>
      <c r="D854" s="135"/>
      <c r="E854" s="135"/>
      <c r="F854" s="165"/>
      <c r="G854" s="135"/>
      <c r="H854" s="165"/>
      <c r="I854" s="165"/>
      <c r="J854" s="135"/>
      <c r="K854" s="165"/>
      <c r="L854" s="16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5.75" customHeight="1">
      <c r="A855" s="135"/>
      <c r="B855" s="135"/>
      <c r="C855" s="135"/>
      <c r="D855" s="135"/>
      <c r="E855" s="135"/>
      <c r="F855" s="165"/>
      <c r="G855" s="135"/>
      <c r="H855" s="165"/>
      <c r="I855" s="165"/>
      <c r="J855" s="135"/>
      <c r="K855" s="165"/>
      <c r="L855" s="16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5.75" customHeight="1">
      <c r="A856" s="135"/>
      <c r="B856" s="135"/>
      <c r="C856" s="135"/>
      <c r="D856" s="135"/>
      <c r="E856" s="135"/>
      <c r="F856" s="165"/>
      <c r="G856" s="135"/>
      <c r="H856" s="165"/>
      <c r="I856" s="165"/>
      <c r="J856" s="135"/>
      <c r="K856" s="165"/>
      <c r="L856" s="16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5.75" customHeight="1">
      <c r="A857" s="135"/>
      <c r="B857" s="135"/>
      <c r="C857" s="135"/>
      <c r="D857" s="135"/>
      <c r="E857" s="135"/>
      <c r="F857" s="165"/>
      <c r="G857" s="135"/>
      <c r="H857" s="165"/>
      <c r="I857" s="165"/>
      <c r="J857" s="135"/>
      <c r="K857" s="165"/>
      <c r="L857" s="16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5.75" customHeight="1">
      <c r="A858" s="135"/>
      <c r="B858" s="135"/>
      <c r="C858" s="135"/>
      <c r="D858" s="135"/>
      <c r="E858" s="135"/>
      <c r="F858" s="165"/>
      <c r="G858" s="135"/>
      <c r="H858" s="165"/>
      <c r="I858" s="165"/>
      <c r="J858" s="135"/>
      <c r="K858" s="165"/>
      <c r="L858" s="16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5.75" customHeight="1">
      <c r="A859" s="135"/>
      <c r="B859" s="135"/>
      <c r="C859" s="135"/>
      <c r="D859" s="135"/>
      <c r="E859" s="135"/>
      <c r="F859" s="165"/>
      <c r="G859" s="135"/>
      <c r="H859" s="165"/>
      <c r="I859" s="165"/>
      <c r="J859" s="135"/>
      <c r="K859" s="165"/>
      <c r="L859" s="16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5.75" customHeight="1">
      <c r="A860" s="135"/>
      <c r="B860" s="135"/>
      <c r="C860" s="135"/>
      <c r="D860" s="135"/>
      <c r="E860" s="135"/>
      <c r="F860" s="165"/>
      <c r="G860" s="135"/>
      <c r="H860" s="165"/>
      <c r="I860" s="165"/>
      <c r="J860" s="135"/>
      <c r="K860" s="165"/>
      <c r="L860" s="16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5.75" customHeight="1">
      <c r="A861" s="135"/>
      <c r="B861" s="135"/>
      <c r="C861" s="135"/>
      <c r="D861" s="135"/>
      <c r="E861" s="135"/>
      <c r="F861" s="165"/>
      <c r="G861" s="135"/>
      <c r="H861" s="165"/>
      <c r="I861" s="165"/>
      <c r="J861" s="135"/>
      <c r="K861" s="165"/>
      <c r="L861" s="16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5.75" customHeight="1">
      <c r="A862" s="135"/>
      <c r="B862" s="135"/>
      <c r="C862" s="135"/>
      <c r="D862" s="135"/>
      <c r="E862" s="135"/>
      <c r="F862" s="165"/>
      <c r="G862" s="135"/>
      <c r="H862" s="165"/>
      <c r="I862" s="165"/>
      <c r="J862" s="135"/>
      <c r="K862" s="165"/>
      <c r="L862" s="16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5.75" customHeight="1">
      <c r="A863" s="135"/>
      <c r="B863" s="135"/>
      <c r="C863" s="135"/>
      <c r="D863" s="135"/>
      <c r="E863" s="135"/>
      <c r="F863" s="165"/>
      <c r="G863" s="135"/>
      <c r="H863" s="165"/>
      <c r="I863" s="165"/>
      <c r="J863" s="135"/>
      <c r="K863" s="165"/>
      <c r="L863" s="16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5.75" customHeight="1">
      <c r="A864" s="135"/>
      <c r="B864" s="135"/>
      <c r="C864" s="135"/>
      <c r="D864" s="135"/>
      <c r="E864" s="135"/>
      <c r="F864" s="165"/>
      <c r="G864" s="135"/>
      <c r="H864" s="165"/>
      <c r="I864" s="165"/>
      <c r="J864" s="135"/>
      <c r="K864" s="165"/>
      <c r="L864" s="16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5.75" customHeight="1">
      <c r="A865" s="135"/>
      <c r="B865" s="135"/>
      <c r="C865" s="135"/>
      <c r="D865" s="135"/>
      <c r="E865" s="135"/>
      <c r="F865" s="165"/>
      <c r="G865" s="135"/>
      <c r="H865" s="165"/>
      <c r="I865" s="165"/>
      <c r="J865" s="135"/>
      <c r="K865" s="165"/>
      <c r="L865" s="16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5.75" customHeight="1">
      <c r="A866" s="135"/>
      <c r="B866" s="135"/>
      <c r="C866" s="135"/>
      <c r="D866" s="135"/>
      <c r="E866" s="135"/>
      <c r="F866" s="165"/>
      <c r="G866" s="135"/>
      <c r="H866" s="165"/>
      <c r="I866" s="165"/>
      <c r="J866" s="135"/>
      <c r="K866" s="165"/>
      <c r="L866" s="16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5.75" customHeight="1">
      <c r="A867" s="135"/>
      <c r="B867" s="135"/>
      <c r="C867" s="135"/>
      <c r="D867" s="135"/>
      <c r="E867" s="135"/>
      <c r="F867" s="165"/>
      <c r="G867" s="135"/>
      <c r="H867" s="165"/>
      <c r="I867" s="165"/>
      <c r="J867" s="135"/>
      <c r="K867" s="165"/>
      <c r="L867" s="16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5.75" customHeight="1">
      <c r="A868" s="135"/>
      <c r="B868" s="135"/>
      <c r="C868" s="135"/>
      <c r="D868" s="135"/>
      <c r="E868" s="135"/>
      <c r="F868" s="165"/>
      <c r="G868" s="135"/>
      <c r="H868" s="165"/>
      <c r="I868" s="165"/>
      <c r="J868" s="135"/>
      <c r="K868" s="165"/>
      <c r="L868" s="16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5.75" customHeight="1">
      <c r="A869" s="135"/>
      <c r="B869" s="135"/>
      <c r="C869" s="135"/>
      <c r="D869" s="135"/>
      <c r="E869" s="135"/>
      <c r="F869" s="165"/>
      <c r="G869" s="135"/>
      <c r="H869" s="165"/>
      <c r="I869" s="165"/>
      <c r="J869" s="135"/>
      <c r="K869" s="165"/>
      <c r="L869" s="16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5.75" customHeight="1">
      <c r="A870" s="135"/>
      <c r="B870" s="135"/>
      <c r="C870" s="135"/>
      <c r="D870" s="135"/>
      <c r="E870" s="135"/>
      <c r="F870" s="165"/>
      <c r="G870" s="135"/>
      <c r="H870" s="165"/>
      <c r="I870" s="165"/>
      <c r="J870" s="135"/>
      <c r="K870" s="165"/>
      <c r="L870" s="16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5.75" customHeight="1">
      <c r="A871" s="135"/>
      <c r="B871" s="135"/>
      <c r="C871" s="135"/>
      <c r="D871" s="135"/>
      <c r="E871" s="135"/>
      <c r="F871" s="165"/>
      <c r="G871" s="135"/>
      <c r="H871" s="165"/>
      <c r="I871" s="165"/>
      <c r="J871" s="135"/>
      <c r="K871" s="165"/>
      <c r="L871" s="16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5.75" customHeight="1">
      <c r="A872" s="135"/>
      <c r="B872" s="135"/>
      <c r="C872" s="135"/>
      <c r="D872" s="135"/>
      <c r="E872" s="135"/>
      <c r="F872" s="165"/>
      <c r="G872" s="135"/>
      <c r="H872" s="165"/>
      <c r="I872" s="165"/>
      <c r="J872" s="135"/>
      <c r="K872" s="165"/>
      <c r="L872" s="16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5.75" customHeight="1">
      <c r="A873" s="135"/>
      <c r="B873" s="135"/>
      <c r="C873" s="135"/>
      <c r="D873" s="135"/>
      <c r="E873" s="135"/>
      <c r="F873" s="165"/>
      <c r="G873" s="135"/>
      <c r="H873" s="165"/>
      <c r="I873" s="165"/>
      <c r="J873" s="135"/>
      <c r="K873" s="165"/>
      <c r="L873" s="16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5.75" customHeight="1">
      <c r="A874" s="135"/>
      <c r="B874" s="135"/>
      <c r="C874" s="135"/>
      <c r="D874" s="135"/>
      <c r="E874" s="135"/>
      <c r="F874" s="165"/>
      <c r="G874" s="135"/>
      <c r="H874" s="165"/>
      <c r="I874" s="165"/>
      <c r="J874" s="135"/>
      <c r="K874" s="165"/>
      <c r="L874" s="16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5.75" customHeight="1">
      <c r="A875" s="135"/>
      <c r="B875" s="135"/>
      <c r="C875" s="135"/>
      <c r="D875" s="135"/>
      <c r="E875" s="135"/>
      <c r="F875" s="165"/>
      <c r="G875" s="135"/>
      <c r="H875" s="165"/>
      <c r="I875" s="165"/>
      <c r="J875" s="135"/>
      <c r="K875" s="165"/>
      <c r="L875" s="16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5.75" customHeight="1">
      <c r="A876" s="135"/>
      <c r="B876" s="135"/>
      <c r="C876" s="135"/>
      <c r="D876" s="135"/>
      <c r="E876" s="135"/>
      <c r="F876" s="165"/>
      <c r="G876" s="135"/>
      <c r="H876" s="165"/>
      <c r="I876" s="165"/>
      <c r="J876" s="135"/>
      <c r="K876" s="165"/>
      <c r="L876" s="16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5.75" customHeight="1">
      <c r="A877" s="135"/>
      <c r="B877" s="135"/>
      <c r="C877" s="135"/>
      <c r="D877" s="135"/>
      <c r="E877" s="135"/>
      <c r="F877" s="165"/>
      <c r="G877" s="135"/>
      <c r="H877" s="165"/>
      <c r="I877" s="165"/>
      <c r="J877" s="135"/>
      <c r="K877" s="165"/>
      <c r="L877" s="16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5.75" customHeight="1">
      <c r="A878" s="135"/>
      <c r="B878" s="135"/>
      <c r="C878" s="135"/>
      <c r="D878" s="135"/>
      <c r="E878" s="135"/>
      <c r="F878" s="165"/>
      <c r="G878" s="135"/>
      <c r="H878" s="165"/>
      <c r="I878" s="165"/>
      <c r="J878" s="135"/>
      <c r="K878" s="165"/>
      <c r="L878" s="16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5.75" customHeight="1">
      <c r="A879" s="135"/>
      <c r="B879" s="135"/>
      <c r="C879" s="135"/>
      <c r="D879" s="135"/>
      <c r="E879" s="135"/>
      <c r="F879" s="165"/>
      <c r="G879" s="135"/>
      <c r="H879" s="165"/>
      <c r="I879" s="165"/>
      <c r="J879" s="135"/>
      <c r="K879" s="165"/>
      <c r="L879" s="16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5.75" customHeight="1">
      <c r="A880" s="135"/>
      <c r="B880" s="135"/>
      <c r="C880" s="135"/>
      <c r="D880" s="135"/>
      <c r="E880" s="135"/>
      <c r="F880" s="165"/>
      <c r="G880" s="135"/>
      <c r="H880" s="165"/>
      <c r="I880" s="165"/>
      <c r="J880" s="135"/>
      <c r="K880" s="165"/>
      <c r="L880" s="16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5.75" customHeight="1">
      <c r="A881" s="135"/>
      <c r="B881" s="135"/>
      <c r="C881" s="135"/>
      <c r="D881" s="135"/>
      <c r="E881" s="135"/>
      <c r="F881" s="165"/>
      <c r="G881" s="135"/>
      <c r="H881" s="165"/>
      <c r="I881" s="165"/>
      <c r="J881" s="135"/>
      <c r="K881" s="165"/>
      <c r="L881" s="16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5.75" customHeight="1">
      <c r="A882" s="135"/>
      <c r="B882" s="135"/>
      <c r="C882" s="135"/>
      <c r="D882" s="135"/>
      <c r="E882" s="135"/>
      <c r="F882" s="165"/>
      <c r="G882" s="135"/>
      <c r="H882" s="165"/>
      <c r="I882" s="165"/>
      <c r="J882" s="135"/>
      <c r="K882" s="165"/>
      <c r="L882" s="16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5.75" customHeight="1">
      <c r="A883" s="135"/>
      <c r="B883" s="135"/>
      <c r="C883" s="135"/>
      <c r="D883" s="135"/>
      <c r="E883" s="135"/>
      <c r="F883" s="165"/>
      <c r="G883" s="135"/>
      <c r="H883" s="165"/>
      <c r="I883" s="165"/>
      <c r="J883" s="135"/>
      <c r="K883" s="165"/>
      <c r="L883" s="16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5.75" customHeight="1">
      <c r="A884" s="135"/>
      <c r="B884" s="135"/>
      <c r="C884" s="135"/>
      <c r="D884" s="135"/>
      <c r="E884" s="135"/>
      <c r="F884" s="165"/>
      <c r="G884" s="135"/>
      <c r="H884" s="165"/>
      <c r="I884" s="165"/>
      <c r="J884" s="135"/>
      <c r="K884" s="165"/>
      <c r="L884" s="16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5.75" customHeight="1">
      <c r="A885" s="135"/>
      <c r="B885" s="135"/>
      <c r="C885" s="135"/>
      <c r="D885" s="135"/>
      <c r="E885" s="135"/>
      <c r="F885" s="165"/>
      <c r="G885" s="135"/>
      <c r="H885" s="165"/>
      <c r="I885" s="165"/>
      <c r="J885" s="135"/>
      <c r="K885" s="165"/>
      <c r="L885" s="16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5.75" customHeight="1">
      <c r="A886" s="135"/>
      <c r="B886" s="135"/>
      <c r="C886" s="135"/>
      <c r="D886" s="135"/>
      <c r="E886" s="135"/>
      <c r="F886" s="165"/>
      <c r="G886" s="135"/>
      <c r="H886" s="165"/>
      <c r="I886" s="165"/>
      <c r="J886" s="135"/>
      <c r="K886" s="165"/>
      <c r="L886" s="16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5.75" customHeight="1">
      <c r="A887" s="135"/>
      <c r="B887" s="135"/>
      <c r="C887" s="135"/>
      <c r="D887" s="135"/>
      <c r="E887" s="135"/>
      <c r="F887" s="165"/>
      <c r="G887" s="135"/>
      <c r="H887" s="165"/>
      <c r="I887" s="165"/>
      <c r="J887" s="135"/>
      <c r="K887" s="165"/>
      <c r="L887" s="16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5.75" customHeight="1">
      <c r="A888" s="135"/>
      <c r="B888" s="135"/>
      <c r="C888" s="135"/>
      <c r="D888" s="135"/>
      <c r="E888" s="135"/>
      <c r="F888" s="165"/>
      <c r="G888" s="135"/>
      <c r="H888" s="165"/>
      <c r="I888" s="165"/>
      <c r="J888" s="135"/>
      <c r="K888" s="165"/>
      <c r="L888" s="16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5.75" customHeight="1">
      <c r="A889" s="135"/>
      <c r="B889" s="135"/>
      <c r="C889" s="135"/>
      <c r="D889" s="135"/>
      <c r="E889" s="135"/>
      <c r="F889" s="165"/>
      <c r="G889" s="135"/>
      <c r="H889" s="165"/>
      <c r="I889" s="165"/>
      <c r="J889" s="135"/>
      <c r="K889" s="165"/>
      <c r="L889" s="16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5.75" customHeight="1">
      <c r="A890" s="135"/>
      <c r="B890" s="135"/>
      <c r="C890" s="135"/>
      <c r="D890" s="135"/>
      <c r="E890" s="135"/>
      <c r="F890" s="165"/>
      <c r="G890" s="135"/>
      <c r="H890" s="165"/>
      <c r="I890" s="165"/>
      <c r="J890" s="135"/>
      <c r="K890" s="165"/>
      <c r="L890" s="16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5.75" customHeight="1">
      <c r="A891" s="135"/>
      <c r="B891" s="135"/>
      <c r="C891" s="135"/>
      <c r="D891" s="135"/>
      <c r="E891" s="135"/>
      <c r="F891" s="165"/>
      <c r="G891" s="135"/>
      <c r="H891" s="165"/>
      <c r="I891" s="165"/>
      <c r="J891" s="135"/>
      <c r="K891" s="165"/>
      <c r="L891" s="16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5.75" customHeight="1">
      <c r="A892" s="135"/>
      <c r="B892" s="135"/>
      <c r="C892" s="135"/>
      <c r="D892" s="135"/>
      <c r="E892" s="135"/>
      <c r="F892" s="165"/>
      <c r="G892" s="135"/>
      <c r="H892" s="165"/>
      <c r="I892" s="165"/>
      <c r="J892" s="135"/>
      <c r="K892" s="165"/>
      <c r="L892" s="16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5.75" customHeight="1">
      <c r="A893" s="135"/>
      <c r="B893" s="135"/>
      <c r="C893" s="135"/>
      <c r="D893" s="135"/>
      <c r="E893" s="135"/>
      <c r="F893" s="165"/>
      <c r="G893" s="135"/>
      <c r="H893" s="165"/>
      <c r="I893" s="165"/>
      <c r="J893" s="135"/>
      <c r="K893" s="165"/>
      <c r="L893" s="16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5.75" customHeight="1">
      <c r="A894" s="135"/>
      <c r="B894" s="135"/>
      <c r="C894" s="135"/>
      <c r="D894" s="135"/>
      <c r="E894" s="135"/>
      <c r="F894" s="165"/>
      <c r="G894" s="135"/>
      <c r="H894" s="165"/>
      <c r="I894" s="165"/>
      <c r="J894" s="135"/>
      <c r="K894" s="165"/>
      <c r="L894" s="16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5.75" customHeight="1">
      <c r="A895" s="135"/>
      <c r="B895" s="135"/>
      <c r="C895" s="135"/>
      <c r="D895" s="135"/>
      <c r="E895" s="135"/>
      <c r="F895" s="165"/>
      <c r="G895" s="135"/>
      <c r="H895" s="165"/>
      <c r="I895" s="165"/>
      <c r="J895" s="135"/>
      <c r="K895" s="165"/>
      <c r="L895" s="16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5.75" customHeight="1">
      <c r="A896" s="135"/>
      <c r="B896" s="135"/>
      <c r="C896" s="135"/>
      <c r="D896" s="135"/>
      <c r="E896" s="135"/>
      <c r="F896" s="165"/>
      <c r="G896" s="135"/>
      <c r="H896" s="165"/>
      <c r="I896" s="165"/>
      <c r="J896" s="135"/>
      <c r="K896" s="165"/>
      <c r="L896" s="16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5.75" customHeight="1">
      <c r="A897" s="135"/>
      <c r="B897" s="135"/>
      <c r="C897" s="135"/>
      <c r="D897" s="135"/>
      <c r="E897" s="135"/>
      <c r="F897" s="165"/>
      <c r="G897" s="135"/>
      <c r="H897" s="165"/>
      <c r="I897" s="165"/>
      <c r="J897" s="135"/>
      <c r="K897" s="165"/>
      <c r="L897" s="16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5.75" customHeight="1">
      <c r="A898" s="135"/>
      <c r="B898" s="135"/>
      <c r="C898" s="135"/>
      <c r="D898" s="135"/>
      <c r="E898" s="135"/>
      <c r="F898" s="165"/>
      <c r="G898" s="135"/>
      <c r="H898" s="165"/>
      <c r="I898" s="165"/>
      <c r="J898" s="135"/>
      <c r="K898" s="165"/>
      <c r="L898" s="16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5.75" customHeight="1">
      <c r="A899" s="135"/>
      <c r="B899" s="135"/>
      <c r="C899" s="135"/>
      <c r="D899" s="135"/>
      <c r="E899" s="135"/>
      <c r="F899" s="165"/>
      <c r="G899" s="135"/>
      <c r="H899" s="165"/>
      <c r="I899" s="165"/>
      <c r="J899" s="135"/>
      <c r="K899" s="165"/>
      <c r="L899" s="16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5.75" customHeight="1">
      <c r="A900" s="135"/>
      <c r="B900" s="135"/>
      <c r="C900" s="135"/>
      <c r="D900" s="135"/>
      <c r="E900" s="135"/>
      <c r="F900" s="165"/>
      <c r="G900" s="135"/>
      <c r="H900" s="165"/>
      <c r="I900" s="165"/>
      <c r="J900" s="135"/>
      <c r="K900" s="165"/>
      <c r="L900" s="16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5.75" customHeight="1">
      <c r="A901" s="135"/>
      <c r="B901" s="135"/>
      <c r="C901" s="135"/>
      <c r="D901" s="135"/>
      <c r="E901" s="135"/>
      <c r="F901" s="165"/>
      <c r="G901" s="135"/>
      <c r="H901" s="165"/>
      <c r="I901" s="165"/>
      <c r="J901" s="135"/>
      <c r="K901" s="165"/>
      <c r="L901" s="16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5.75" customHeight="1">
      <c r="A902" s="135"/>
      <c r="B902" s="135"/>
      <c r="C902" s="135"/>
      <c r="D902" s="135"/>
      <c r="E902" s="135"/>
      <c r="F902" s="165"/>
      <c r="G902" s="135"/>
      <c r="H902" s="165"/>
      <c r="I902" s="165"/>
      <c r="J902" s="135"/>
      <c r="K902" s="165"/>
      <c r="L902" s="16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5.75" customHeight="1">
      <c r="A903" s="135"/>
      <c r="B903" s="135"/>
      <c r="C903" s="135"/>
      <c r="D903" s="135"/>
      <c r="E903" s="135"/>
      <c r="F903" s="165"/>
      <c r="G903" s="135"/>
      <c r="H903" s="165"/>
      <c r="I903" s="165"/>
      <c r="J903" s="135"/>
      <c r="K903" s="165"/>
      <c r="L903" s="16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5.75" customHeight="1">
      <c r="A904" s="135"/>
      <c r="B904" s="135"/>
      <c r="C904" s="135"/>
      <c r="D904" s="135"/>
      <c r="E904" s="135"/>
      <c r="F904" s="165"/>
      <c r="G904" s="135"/>
      <c r="H904" s="165"/>
      <c r="I904" s="165"/>
      <c r="J904" s="135"/>
      <c r="K904" s="165"/>
      <c r="L904" s="16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5.75" customHeight="1">
      <c r="A905" s="135"/>
      <c r="B905" s="135"/>
      <c r="C905" s="135"/>
      <c r="D905" s="135"/>
      <c r="E905" s="135"/>
      <c r="F905" s="165"/>
      <c r="G905" s="135"/>
      <c r="H905" s="165"/>
      <c r="I905" s="165"/>
      <c r="J905" s="135"/>
      <c r="K905" s="165"/>
      <c r="L905" s="16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5.75" customHeight="1">
      <c r="A906" s="135"/>
      <c r="B906" s="135"/>
      <c r="C906" s="135"/>
      <c r="D906" s="135"/>
      <c r="E906" s="135"/>
      <c r="F906" s="165"/>
      <c r="G906" s="135"/>
      <c r="H906" s="165"/>
      <c r="I906" s="165"/>
      <c r="J906" s="135"/>
      <c r="K906" s="165"/>
      <c r="L906" s="16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5.75" customHeight="1">
      <c r="A907" s="135"/>
      <c r="B907" s="135"/>
      <c r="C907" s="135"/>
      <c r="D907" s="135"/>
      <c r="E907" s="135"/>
      <c r="F907" s="165"/>
      <c r="G907" s="135"/>
      <c r="H907" s="165"/>
      <c r="I907" s="165"/>
      <c r="J907" s="135"/>
      <c r="K907" s="165"/>
      <c r="L907" s="16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5.75" customHeight="1">
      <c r="A908" s="135"/>
      <c r="B908" s="135"/>
      <c r="C908" s="135"/>
      <c r="D908" s="135"/>
      <c r="E908" s="135"/>
      <c r="F908" s="165"/>
      <c r="G908" s="135"/>
      <c r="H908" s="165"/>
      <c r="I908" s="165"/>
      <c r="J908" s="135"/>
      <c r="K908" s="165"/>
      <c r="L908" s="16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5.75" customHeight="1">
      <c r="A909" s="135"/>
      <c r="B909" s="135"/>
      <c r="C909" s="135"/>
      <c r="D909" s="135"/>
      <c r="E909" s="135"/>
      <c r="F909" s="165"/>
      <c r="G909" s="135"/>
      <c r="H909" s="165"/>
      <c r="I909" s="165"/>
      <c r="J909" s="135"/>
      <c r="K909" s="165"/>
      <c r="L909" s="16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5.75" customHeight="1">
      <c r="A910" s="135"/>
      <c r="B910" s="135"/>
      <c r="C910" s="135"/>
      <c r="D910" s="135"/>
      <c r="E910" s="135"/>
      <c r="F910" s="165"/>
      <c r="G910" s="135"/>
      <c r="H910" s="165"/>
      <c r="I910" s="165"/>
      <c r="J910" s="135"/>
      <c r="K910" s="165"/>
      <c r="L910" s="16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5.75" customHeight="1">
      <c r="A911" s="135"/>
      <c r="B911" s="135"/>
      <c r="C911" s="135"/>
      <c r="D911" s="135"/>
      <c r="E911" s="135"/>
      <c r="F911" s="165"/>
      <c r="G911" s="135"/>
      <c r="H911" s="165"/>
      <c r="I911" s="165"/>
      <c r="J911" s="135"/>
      <c r="K911" s="165"/>
      <c r="L911" s="16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5.75" customHeight="1">
      <c r="A912" s="135"/>
      <c r="B912" s="135"/>
      <c r="C912" s="135"/>
      <c r="D912" s="135"/>
      <c r="E912" s="135"/>
      <c r="F912" s="165"/>
      <c r="G912" s="135"/>
      <c r="H912" s="165"/>
      <c r="I912" s="165"/>
      <c r="J912" s="135"/>
      <c r="K912" s="165"/>
      <c r="L912" s="16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5.75" customHeight="1">
      <c r="A913" s="135"/>
      <c r="B913" s="135"/>
      <c r="C913" s="135"/>
      <c r="D913" s="135"/>
      <c r="E913" s="135"/>
      <c r="F913" s="165"/>
      <c r="G913" s="135"/>
      <c r="H913" s="165"/>
      <c r="I913" s="165"/>
      <c r="J913" s="135"/>
      <c r="K913" s="165"/>
      <c r="L913" s="16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5.75" customHeight="1">
      <c r="A914" s="135"/>
      <c r="B914" s="135"/>
      <c r="C914" s="135"/>
      <c r="D914" s="135"/>
      <c r="E914" s="135"/>
      <c r="F914" s="165"/>
      <c r="G914" s="135"/>
      <c r="H914" s="165"/>
      <c r="I914" s="165"/>
      <c r="J914" s="135"/>
      <c r="K914" s="165"/>
      <c r="L914" s="16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5.75" customHeight="1">
      <c r="A915" s="135"/>
      <c r="B915" s="135"/>
      <c r="C915" s="135"/>
      <c r="D915" s="135"/>
      <c r="E915" s="135"/>
      <c r="F915" s="165"/>
      <c r="G915" s="135"/>
      <c r="H915" s="165"/>
      <c r="I915" s="165"/>
      <c r="J915" s="135"/>
      <c r="K915" s="165"/>
      <c r="L915" s="16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5.75" customHeight="1">
      <c r="A916" s="135"/>
      <c r="B916" s="135"/>
      <c r="C916" s="135"/>
      <c r="D916" s="135"/>
      <c r="E916" s="135"/>
      <c r="F916" s="165"/>
      <c r="G916" s="135"/>
      <c r="H916" s="165"/>
      <c r="I916" s="165"/>
      <c r="J916" s="135"/>
      <c r="K916" s="165"/>
      <c r="L916" s="16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5.75" customHeight="1">
      <c r="A917" s="135"/>
      <c r="B917" s="135"/>
      <c r="C917" s="135"/>
      <c r="D917" s="135"/>
      <c r="E917" s="135"/>
      <c r="F917" s="165"/>
      <c r="G917" s="135"/>
      <c r="H917" s="165"/>
      <c r="I917" s="165"/>
      <c r="J917" s="135"/>
      <c r="K917" s="165"/>
      <c r="L917" s="16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5.75" customHeight="1">
      <c r="A918" s="135"/>
      <c r="B918" s="135"/>
      <c r="C918" s="135"/>
      <c r="D918" s="135"/>
      <c r="E918" s="135"/>
      <c r="F918" s="165"/>
      <c r="G918" s="135"/>
      <c r="H918" s="165"/>
      <c r="I918" s="165"/>
      <c r="J918" s="135"/>
      <c r="K918" s="165"/>
      <c r="L918" s="16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5.75" customHeight="1">
      <c r="A919" s="135"/>
      <c r="B919" s="135"/>
      <c r="C919" s="135"/>
      <c r="D919" s="135"/>
      <c r="E919" s="135"/>
      <c r="F919" s="165"/>
      <c r="G919" s="135"/>
      <c r="H919" s="165"/>
      <c r="I919" s="165"/>
      <c r="J919" s="135"/>
      <c r="K919" s="165"/>
      <c r="L919" s="16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5.75" customHeight="1">
      <c r="A920" s="135"/>
      <c r="B920" s="135"/>
      <c r="C920" s="135"/>
      <c r="D920" s="135"/>
      <c r="E920" s="135"/>
      <c r="F920" s="165"/>
      <c r="G920" s="135"/>
      <c r="H920" s="165"/>
      <c r="I920" s="165"/>
      <c r="J920" s="135"/>
      <c r="K920" s="165"/>
      <c r="L920" s="16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5.75" customHeight="1">
      <c r="A921" s="135"/>
      <c r="B921" s="135"/>
      <c r="C921" s="135"/>
      <c r="D921" s="135"/>
      <c r="E921" s="135"/>
      <c r="F921" s="165"/>
      <c r="G921" s="135"/>
      <c r="H921" s="165"/>
      <c r="I921" s="165"/>
      <c r="J921" s="135"/>
      <c r="K921" s="165"/>
      <c r="L921" s="16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5.75" customHeight="1">
      <c r="A922" s="135"/>
      <c r="B922" s="135"/>
      <c r="C922" s="135"/>
      <c r="D922" s="135"/>
      <c r="E922" s="135"/>
      <c r="F922" s="165"/>
      <c r="G922" s="135"/>
      <c r="H922" s="165"/>
      <c r="I922" s="165"/>
      <c r="J922" s="135"/>
      <c r="K922" s="165"/>
      <c r="L922" s="16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5.75" customHeight="1">
      <c r="A923" s="135"/>
      <c r="B923" s="135"/>
      <c r="C923" s="135"/>
      <c r="D923" s="135"/>
      <c r="E923" s="135"/>
      <c r="F923" s="165"/>
      <c r="G923" s="135"/>
      <c r="H923" s="165"/>
      <c r="I923" s="165"/>
      <c r="J923" s="135"/>
      <c r="K923" s="165"/>
      <c r="L923" s="16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5.75" customHeight="1">
      <c r="A924" s="135"/>
      <c r="B924" s="135"/>
      <c r="C924" s="135"/>
      <c r="D924" s="135"/>
      <c r="E924" s="135"/>
      <c r="F924" s="165"/>
      <c r="G924" s="135"/>
      <c r="H924" s="165"/>
      <c r="I924" s="165"/>
      <c r="J924" s="135"/>
      <c r="K924" s="165"/>
      <c r="L924" s="16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5.75" customHeight="1">
      <c r="A925" s="135"/>
      <c r="B925" s="135"/>
      <c r="C925" s="135"/>
      <c r="D925" s="135"/>
      <c r="E925" s="135"/>
      <c r="F925" s="165"/>
      <c r="G925" s="135"/>
      <c r="H925" s="165"/>
      <c r="I925" s="165"/>
      <c r="J925" s="135"/>
      <c r="K925" s="165"/>
      <c r="L925" s="16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5.75" customHeight="1">
      <c r="A926" s="135"/>
      <c r="B926" s="135"/>
      <c r="C926" s="135"/>
      <c r="D926" s="135"/>
      <c r="E926" s="135"/>
      <c r="F926" s="165"/>
      <c r="G926" s="135"/>
      <c r="H926" s="165"/>
      <c r="I926" s="165"/>
      <c r="J926" s="135"/>
      <c r="K926" s="165"/>
      <c r="L926" s="16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5.75" customHeight="1">
      <c r="A927" s="135"/>
      <c r="B927" s="135"/>
      <c r="C927" s="135"/>
      <c r="D927" s="135"/>
      <c r="E927" s="135"/>
      <c r="F927" s="165"/>
      <c r="G927" s="135"/>
      <c r="H927" s="165"/>
      <c r="I927" s="165"/>
      <c r="J927" s="135"/>
      <c r="K927" s="165"/>
      <c r="L927" s="16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5.75" customHeight="1">
      <c r="A928" s="135"/>
      <c r="B928" s="135"/>
      <c r="C928" s="135"/>
      <c r="D928" s="135"/>
      <c r="E928" s="135"/>
      <c r="F928" s="165"/>
      <c r="G928" s="135"/>
      <c r="H928" s="165"/>
      <c r="I928" s="165"/>
      <c r="J928" s="135"/>
      <c r="K928" s="165"/>
      <c r="L928" s="16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5.75" customHeight="1">
      <c r="A929" s="135"/>
      <c r="B929" s="135"/>
      <c r="C929" s="135"/>
      <c r="D929" s="135"/>
      <c r="E929" s="135"/>
      <c r="F929" s="165"/>
      <c r="G929" s="135"/>
      <c r="H929" s="165"/>
      <c r="I929" s="165"/>
      <c r="J929" s="135"/>
      <c r="K929" s="165"/>
      <c r="L929" s="16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5.75" customHeight="1">
      <c r="A930" s="135"/>
      <c r="B930" s="135"/>
      <c r="C930" s="135"/>
      <c r="D930" s="135"/>
      <c r="E930" s="135"/>
      <c r="F930" s="165"/>
      <c r="G930" s="135"/>
      <c r="H930" s="165"/>
      <c r="I930" s="165"/>
      <c r="J930" s="135"/>
      <c r="K930" s="165"/>
      <c r="L930" s="16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5.75" customHeight="1">
      <c r="A931" s="135"/>
      <c r="B931" s="135"/>
      <c r="C931" s="135"/>
      <c r="D931" s="135"/>
      <c r="E931" s="135"/>
      <c r="F931" s="165"/>
      <c r="G931" s="135"/>
      <c r="H931" s="165"/>
      <c r="I931" s="165"/>
      <c r="J931" s="135"/>
      <c r="K931" s="165"/>
      <c r="L931" s="16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5.75" customHeight="1">
      <c r="A932" s="135"/>
      <c r="B932" s="135"/>
      <c r="C932" s="135"/>
      <c r="D932" s="135"/>
      <c r="E932" s="135"/>
      <c r="F932" s="165"/>
      <c r="G932" s="135"/>
      <c r="H932" s="165"/>
      <c r="I932" s="165"/>
      <c r="J932" s="135"/>
      <c r="K932" s="165"/>
      <c r="L932" s="16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5.75" customHeight="1">
      <c r="A933" s="135"/>
      <c r="B933" s="135"/>
      <c r="C933" s="135"/>
      <c r="D933" s="135"/>
      <c r="E933" s="135"/>
      <c r="F933" s="165"/>
      <c r="G933" s="135"/>
      <c r="H933" s="165"/>
      <c r="I933" s="165"/>
      <c r="J933" s="135"/>
      <c r="K933" s="165"/>
      <c r="L933" s="16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5.75" customHeight="1">
      <c r="A934" s="135"/>
      <c r="B934" s="135"/>
      <c r="C934" s="135"/>
      <c r="D934" s="135"/>
      <c r="E934" s="135"/>
      <c r="F934" s="165"/>
      <c r="G934" s="135"/>
      <c r="H934" s="165"/>
      <c r="I934" s="165"/>
      <c r="J934" s="135"/>
      <c r="K934" s="165"/>
      <c r="L934" s="16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5.75" customHeight="1">
      <c r="A935" s="135"/>
      <c r="B935" s="135"/>
      <c r="C935" s="135"/>
      <c r="D935" s="135"/>
      <c r="E935" s="135"/>
      <c r="F935" s="165"/>
      <c r="G935" s="135"/>
      <c r="H935" s="165"/>
      <c r="I935" s="165"/>
      <c r="J935" s="135"/>
      <c r="K935" s="165"/>
      <c r="L935" s="16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5.75" customHeight="1">
      <c r="A936" s="135"/>
      <c r="B936" s="135"/>
      <c r="C936" s="135"/>
      <c r="D936" s="135"/>
      <c r="E936" s="135"/>
      <c r="F936" s="165"/>
      <c r="G936" s="135"/>
      <c r="H936" s="165"/>
      <c r="I936" s="165"/>
      <c r="J936" s="135"/>
      <c r="K936" s="165"/>
      <c r="L936" s="16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5.75" customHeight="1">
      <c r="A937" s="135"/>
      <c r="B937" s="135"/>
      <c r="C937" s="135"/>
      <c r="D937" s="135"/>
      <c r="E937" s="135"/>
      <c r="F937" s="165"/>
      <c r="G937" s="135"/>
      <c r="H937" s="165"/>
      <c r="I937" s="165"/>
      <c r="J937" s="135"/>
      <c r="K937" s="165"/>
      <c r="L937" s="16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5.75" customHeight="1">
      <c r="A938" s="135"/>
      <c r="B938" s="135"/>
      <c r="C938" s="135"/>
      <c r="D938" s="135"/>
      <c r="E938" s="135"/>
      <c r="F938" s="165"/>
      <c r="G938" s="135"/>
      <c r="H938" s="165"/>
      <c r="I938" s="165"/>
      <c r="J938" s="135"/>
      <c r="K938" s="165"/>
      <c r="L938" s="16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5.75" customHeight="1">
      <c r="A939" s="135"/>
      <c r="B939" s="135"/>
      <c r="C939" s="135"/>
      <c r="D939" s="135"/>
      <c r="E939" s="135"/>
      <c r="F939" s="165"/>
      <c r="G939" s="135"/>
      <c r="H939" s="165"/>
      <c r="I939" s="165"/>
      <c r="J939" s="135"/>
      <c r="K939" s="165"/>
      <c r="L939" s="16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5.75" customHeight="1">
      <c r="A940" s="135"/>
      <c r="B940" s="135"/>
      <c r="C940" s="135"/>
      <c r="D940" s="135"/>
      <c r="E940" s="135"/>
      <c r="F940" s="165"/>
      <c r="G940" s="135"/>
      <c r="H940" s="165"/>
      <c r="I940" s="165"/>
      <c r="J940" s="135"/>
      <c r="K940" s="165"/>
      <c r="L940" s="16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5.75" customHeight="1">
      <c r="A941" s="135"/>
      <c r="B941" s="135"/>
      <c r="C941" s="135"/>
      <c r="D941" s="135"/>
      <c r="E941" s="135"/>
      <c r="F941" s="165"/>
      <c r="G941" s="135"/>
      <c r="H941" s="165"/>
      <c r="I941" s="165"/>
      <c r="J941" s="135"/>
      <c r="K941" s="165"/>
      <c r="L941" s="16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5.75" customHeight="1">
      <c r="A942" s="135"/>
      <c r="B942" s="135"/>
      <c r="C942" s="135"/>
      <c r="D942" s="135"/>
      <c r="E942" s="135"/>
      <c r="F942" s="165"/>
      <c r="G942" s="135"/>
      <c r="H942" s="165"/>
      <c r="I942" s="165"/>
      <c r="J942" s="135"/>
      <c r="K942" s="165"/>
      <c r="L942" s="16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5.75" customHeight="1">
      <c r="A943" s="135"/>
      <c r="B943" s="135"/>
      <c r="C943" s="135"/>
      <c r="D943" s="135"/>
      <c r="E943" s="135"/>
      <c r="F943" s="165"/>
      <c r="G943" s="135"/>
      <c r="H943" s="165"/>
      <c r="I943" s="165"/>
      <c r="J943" s="135"/>
      <c r="K943" s="165"/>
      <c r="L943" s="16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5.75" customHeight="1">
      <c r="A944" s="135"/>
      <c r="B944" s="135"/>
      <c r="C944" s="135"/>
      <c r="D944" s="135"/>
      <c r="E944" s="135"/>
      <c r="F944" s="165"/>
      <c r="G944" s="135"/>
      <c r="H944" s="165"/>
      <c r="I944" s="165"/>
      <c r="J944" s="135"/>
      <c r="K944" s="165"/>
      <c r="L944" s="16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5.75" customHeight="1">
      <c r="A945" s="135"/>
      <c r="B945" s="135"/>
      <c r="C945" s="135"/>
      <c r="D945" s="135"/>
      <c r="E945" s="135"/>
      <c r="F945" s="165"/>
      <c r="G945" s="135"/>
      <c r="H945" s="165"/>
      <c r="I945" s="165"/>
      <c r="J945" s="135"/>
      <c r="K945" s="165"/>
      <c r="L945" s="16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5.75" customHeight="1">
      <c r="A946" s="135"/>
      <c r="B946" s="135"/>
      <c r="C946" s="135"/>
      <c r="D946" s="135"/>
      <c r="E946" s="135"/>
      <c r="F946" s="165"/>
      <c r="G946" s="135"/>
      <c r="H946" s="165"/>
      <c r="I946" s="165"/>
      <c r="J946" s="135"/>
      <c r="K946" s="165"/>
      <c r="L946" s="16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5.75" customHeight="1">
      <c r="A947" s="135"/>
      <c r="B947" s="135"/>
      <c r="C947" s="135"/>
      <c r="D947" s="135"/>
      <c r="E947" s="135"/>
      <c r="F947" s="165"/>
      <c r="G947" s="135"/>
      <c r="H947" s="165"/>
      <c r="I947" s="165"/>
      <c r="J947" s="135"/>
      <c r="K947" s="165"/>
      <c r="L947" s="16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5.75" customHeight="1">
      <c r="A948" s="135"/>
      <c r="B948" s="135"/>
      <c r="C948" s="135"/>
      <c r="D948" s="135"/>
      <c r="E948" s="135"/>
      <c r="F948" s="165"/>
      <c r="G948" s="135"/>
      <c r="H948" s="165"/>
      <c r="I948" s="165"/>
      <c r="J948" s="135"/>
      <c r="K948" s="165"/>
      <c r="L948" s="16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5.75" customHeight="1">
      <c r="A949" s="135"/>
      <c r="B949" s="135"/>
      <c r="C949" s="135"/>
      <c r="D949" s="135"/>
      <c r="E949" s="135"/>
      <c r="F949" s="165"/>
      <c r="G949" s="135"/>
      <c r="H949" s="165"/>
      <c r="I949" s="165"/>
      <c r="J949" s="135"/>
      <c r="K949" s="165"/>
      <c r="L949" s="16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5.75" customHeight="1">
      <c r="A950" s="135"/>
      <c r="B950" s="135"/>
      <c r="C950" s="135"/>
      <c r="D950" s="135"/>
      <c r="E950" s="135"/>
      <c r="F950" s="165"/>
      <c r="G950" s="135"/>
      <c r="H950" s="165"/>
      <c r="I950" s="165"/>
      <c r="J950" s="135"/>
      <c r="K950" s="165"/>
      <c r="L950" s="16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5.75" customHeight="1">
      <c r="A951" s="135"/>
      <c r="B951" s="135"/>
      <c r="C951" s="135"/>
      <c r="D951" s="135"/>
      <c r="E951" s="135"/>
      <c r="F951" s="165"/>
      <c r="G951" s="135"/>
      <c r="H951" s="165"/>
      <c r="I951" s="165"/>
      <c r="J951" s="135"/>
      <c r="K951" s="165"/>
      <c r="L951" s="16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5.75" customHeight="1">
      <c r="A952" s="135"/>
      <c r="B952" s="135"/>
      <c r="C952" s="135"/>
      <c r="D952" s="135"/>
      <c r="E952" s="135"/>
      <c r="F952" s="165"/>
      <c r="G952" s="135"/>
      <c r="H952" s="165"/>
      <c r="I952" s="165"/>
      <c r="J952" s="135"/>
      <c r="K952" s="165"/>
      <c r="L952" s="16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5.75" customHeight="1">
      <c r="A953" s="135"/>
      <c r="B953" s="135"/>
      <c r="C953" s="135"/>
      <c r="D953" s="135"/>
      <c r="E953" s="135"/>
      <c r="F953" s="165"/>
      <c r="G953" s="135"/>
      <c r="H953" s="165"/>
      <c r="I953" s="165"/>
      <c r="J953" s="135"/>
      <c r="K953" s="165"/>
      <c r="L953" s="16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5.75" customHeight="1">
      <c r="A954" s="135"/>
      <c r="B954" s="135"/>
      <c r="C954" s="135"/>
      <c r="D954" s="135"/>
      <c r="E954" s="135"/>
      <c r="F954" s="165"/>
      <c r="G954" s="135"/>
      <c r="H954" s="165"/>
      <c r="I954" s="165"/>
      <c r="J954" s="135"/>
      <c r="K954" s="165"/>
      <c r="L954" s="16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5.75" customHeight="1">
      <c r="A955" s="135"/>
      <c r="B955" s="135"/>
      <c r="C955" s="135"/>
      <c r="D955" s="135"/>
      <c r="E955" s="135"/>
      <c r="F955" s="165"/>
      <c r="G955" s="135"/>
      <c r="H955" s="165"/>
      <c r="I955" s="165"/>
      <c r="J955" s="135"/>
      <c r="K955" s="165"/>
      <c r="L955" s="16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5.75" customHeight="1">
      <c r="A956" s="135"/>
      <c r="B956" s="135"/>
      <c r="C956" s="135"/>
      <c r="D956" s="135"/>
      <c r="E956" s="135"/>
      <c r="F956" s="165"/>
      <c r="G956" s="135"/>
      <c r="H956" s="165"/>
      <c r="I956" s="165"/>
      <c r="J956" s="135"/>
      <c r="K956" s="165"/>
      <c r="L956" s="16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5.75" customHeight="1">
      <c r="A957" s="135"/>
      <c r="B957" s="135"/>
      <c r="C957" s="135"/>
      <c r="D957" s="135"/>
      <c r="E957" s="135"/>
      <c r="F957" s="165"/>
      <c r="G957" s="135"/>
      <c r="H957" s="165"/>
      <c r="I957" s="165"/>
      <c r="J957" s="135"/>
      <c r="K957" s="165"/>
      <c r="L957" s="16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5.75" customHeight="1">
      <c r="A958" s="135"/>
      <c r="B958" s="135"/>
      <c r="C958" s="135"/>
      <c r="D958" s="135"/>
      <c r="E958" s="135"/>
      <c r="F958" s="165"/>
      <c r="G958" s="135"/>
      <c r="H958" s="165"/>
      <c r="I958" s="165"/>
      <c r="J958" s="135"/>
      <c r="K958" s="165"/>
      <c r="L958" s="16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5.75" customHeight="1">
      <c r="A959" s="135"/>
      <c r="B959" s="135"/>
      <c r="C959" s="135"/>
      <c r="D959" s="135"/>
      <c r="E959" s="135"/>
      <c r="F959" s="165"/>
      <c r="G959" s="135"/>
      <c r="H959" s="165"/>
      <c r="I959" s="165"/>
      <c r="J959" s="135"/>
      <c r="K959" s="165"/>
      <c r="L959" s="16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5.75" customHeight="1">
      <c r="A960" s="135"/>
      <c r="B960" s="135"/>
      <c r="C960" s="135"/>
      <c r="D960" s="135"/>
      <c r="E960" s="135"/>
      <c r="F960" s="165"/>
      <c r="G960" s="135"/>
      <c r="H960" s="165"/>
      <c r="I960" s="165"/>
      <c r="J960" s="135"/>
      <c r="K960" s="165"/>
      <c r="L960" s="16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5.75" customHeight="1">
      <c r="A961" s="135"/>
      <c r="B961" s="135"/>
      <c r="C961" s="135"/>
      <c r="D961" s="135"/>
      <c r="E961" s="135"/>
      <c r="F961" s="165"/>
      <c r="G961" s="135"/>
      <c r="H961" s="165"/>
      <c r="I961" s="165"/>
      <c r="J961" s="135"/>
      <c r="K961" s="165"/>
      <c r="L961" s="16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5.75" customHeight="1">
      <c r="A962" s="135"/>
      <c r="B962" s="135"/>
      <c r="C962" s="135"/>
      <c r="D962" s="135"/>
      <c r="E962" s="135"/>
      <c r="F962" s="165"/>
      <c r="G962" s="135"/>
      <c r="H962" s="165"/>
      <c r="I962" s="165"/>
      <c r="J962" s="135"/>
      <c r="K962" s="165"/>
      <c r="L962" s="16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5.75" customHeight="1">
      <c r="A963" s="135"/>
      <c r="B963" s="135"/>
      <c r="C963" s="135"/>
      <c r="D963" s="135"/>
      <c r="E963" s="135"/>
      <c r="F963" s="165"/>
      <c r="G963" s="135"/>
      <c r="H963" s="165"/>
      <c r="I963" s="165"/>
      <c r="J963" s="135"/>
      <c r="K963" s="165"/>
      <c r="L963" s="16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5.75" customHeight="1">
      <c r="A964" s="135"/>
      <c r="B964" s="135"/>
      <c r="C964" s="135"/>
      <c r="D964" s="135"/>
      <c r="E964" s="135"/>
      <c r="F964" s="165"/>
      <c r="G964" s="135"/>
      <c r="H964" s="165"/>
      <c r="I964" s="165"/>
      <c r="J964" s="135"/>
      <c r="K964" s="165"/>
      <c r="L964" s="16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5.75" customHeight="1">
      <c r="A965" s="135"/>
      <c r="B965" s="135"/>
      <c r="C965" s="135"/>
      <c r="D965" s="135"/>
      <c r="E965" s="135"/>
      <c r="F965" s="165"/>
      <c r="G965" s="135"/>
      <c r="H965" s="165"/>
      <c r="I965" s="165"/>
      <c r="J965" s="135"/>
      <c r="K965" s="165"/>
      <c r="L965" s="16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5.75" customHeight="1">
      <c r="A966" s="135"/>
      <c r="B966" s="135"/>
      <c r="C966" s="135"/>
      <c r="D966" s="135"/>
      <c r="E966" s="135"/>
      <c r="F966" s="165"/>
      <c r="G966" s="135"/>
      <c r="H966" s="165"/>
      <c r="I966" s="165"/>
      <c r="J966" s="135"/>
      <c r="K966" s="165"/>
      <c r="L966" s="16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5.75" customHeight="1">
      <c r="A967" s="135"/>
      <c r="B967" s="135"/>
      <c r="C967" s="135"/>
      <c r="D967" s="135"/>
      <c r="E967" s="135"/>
      <c r="F967" s="165"/>
      <c r="G967" s="135"/>
      <c r="H967" s="165"/>
      <c r="I967" s="165"/>
      <c r="J967" s="135"/>
      <c r="K967" s="165"/>
      <c r="L967" s="16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5.75" customHeight="1">
      <c r="A968" s="135"/>
      <c r="B968" s="135"/>
      <c r="C968" s="135"/>
      <c r="D968" s="135"/>
      <c r="E968" s="135"/>
      <c r="F968" s="165"/>
      <c r="G968" s="135"/>
      <c r="H968" s="165"/>
      <c r="I968" s="165"/>
      <c r="J968" s="135"/>
      <c r="K968" s="165"/>
      <c r="L968" s="16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5.75" customHeight="1">
      <c r="A969" s="135"/>
      <c r="B969" s="135"/>
      <c r="C969" s="135"/>
      <c r="D969" s="135"/>
      <c r="E969" s="135"/>
      <c r="F969" s="165"/>
      <c r="G969" s="135"/>
      <c r="H969" s="165"/>
      <c r="I969" s="165"/>
      <c r="J969" s="135"/>
      <c r="K969" s="165"/>
      <c r="L969" s="16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5.75" customHeight="1">
      <c r="A970" s="135"/>
      <c r="B970" s="135"/>
      <c r="C970" s="135"/>
      <c r="D970" s="135"/>
      <c r="E970" s="135"/>
      <c r="F970" s="165"/>
      <c r="G970" s="135"/>
      <c r="H970" s="165"/>
      <c r="I970" s="165"/>
      <c r="J970" s="135"/>
      <c r="K970" s="165"/>
      <c r="L970" s="16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5.75" customHeight="1">
      <c r="A971" s="135"/>
      <c r="B971" s="135"/>
      <c r="C971" s="135"/>
      <c r="D971" s="135"/>
      <c r="E971" s="135"/>
      <c r="F971" s="165"/>
      <c r="G971" s="135"/>
      <c r="H971" s="165"/>
      <c r="I971" s="165"/>
      <c r="J971" s="135"/>
      <c r="K971" s="165"/>
      <c r="L971" s="16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5.75" customHeight="1">
      <c r="A972" s="135"/>
      <c r="B972" s="135"/>
      <c r="C972" s="135"/>
      <c r="D972" s="135"/>
      <c r="E972" s="135"/>
      <c r="F972" s="165"/>
      <c r="G972" s="135"/>
      <c r="H972" s="165"/>
      <c r="I972" s="165"/>
      <c r="J972" s="135"/>
      <c r="K972" s="165"/>
      <c r="L972" s="16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5.75" customHeight="1">
      <c r="A973" s="135"/>
      <c r="B973" s="135"/>
      <c r="C973" s="135"/>
      <c r="D973" s="135"/>
      <c r="E973" s="135"/>
      <c r="F973" s="165"/>
      <c r="G973" s="135"/>
      <c r="H973" s="165"/>
      <c r="I973" s="165"/>
      <c r="J973" s="135"/>
      <c r="K973" s="165"/>
      <c r="L973" s="16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5.75" customHeight="1">
      <c r="A974" s="135"/>
      <c r="B974" s="135"/>
      <c r="C974" s="135"/>
      <c r="D974" s="135"/>
      <c r="E974" s="135"/>
      <c r="F974" s="165"/>
      <c r="G974" s="135"/>
      <c r="H974" s="165"/>
      <c r="I974" s="165"/>
      <c r="J974" s="135"/>
      <c r="K974" s="165"/>
      <c r="L974" s="16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5.75" customHeight="1">
      <c r="A975" s="135"/>
      <c r="B975" s="135"/>
      <c r="C975" s="135"/>
      <c r="D975" s="135"/>
      <c r="E975" s="135"/>
      <c r="F975" s="165"/>
      <c r="G975" s="135"/>
      <c r="H975" s="165"/>
      <c r="I975" s="165"/>
      <c r="J975" s="135"/>
      <c r="K975" s="165"/>
      <c r="L975" s="16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5.75" customHeight="1">
      <c r="A976" s="135"/>
      <c r="B976" s="135"/>
      <c r="C976" s="135"/>
      <c r="D976" s="135"/>
      <c r="E976" s="135"/>
      <c r="F976" s="165"/>
      <c r="G976" s="135"/>
      <c r="H976" s="165"/>
      <c r="I976" s="165"/>
      <c r="J976" s="135"/>
      <c r="K976" s="165"/>
      <c r="L976" s="16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5.75" customHeight="1">
      <c r="A977" s="135"/>
      <c r="B977" s="135"/>
      <c r="C977" s="135"/>
      <c r="D977" s="135"/>
      <c r="E977" s="135"/>
      <c r="F977" s="165"/>
      <c r="G977" s="135"/>
      <c r="H977" s="165"/>
      <c r="I977" s="165"/>
      <c r="J977" s="135"/>
      <c r="K977" s="165"/>
      <c r="L977" s="16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5.75" customHeight="1">
      <c r="A978" s="135"/>
      <c r="B978" s="135"/>
      <c r="C978" s="135"/>
      <c r="D978" s="135"/>
      <c r="E978" s="135"/>
      <c r="F978" s="165"/>
      <c r="G978" s="135"/>
      <c r="H978" s="165"/>
      <c r="I978" s="165"/>
      <c r="J978" s="135"/>
      <c r="K978" s="165"/>
      <c r="L978" s="16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5.75" customHeight="1">
      <c r="A979" s="135"/>
      <c r="B979" s="135"/>
      <c r="C979" s="135"/>
      <c r="D979" s="135"/>
      <c r="E979" s="135"/>
      <c r="F979" s="165"/>
      <c r="G979" s="135"/>
      <c r="H979" s="165"/>
      <c r="I979" s="165"/>
      <c r="J979" s="135"/>
      <c r="K979" s="165"/>
      <c r="L979" s="16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5.75" customHeight="1">
      <c r="A980" s="135"/>
      <c r="B980" s="135"/>
      <c r="C980" s="135"/>
      <c r="D980" s="135"/>
      <c r="E980" s="135"/>
      <c r="F980" s="165"/>
      <c r="G980" s="135"/>
      <c r="H980" s="165"/>
      <c r="I980" s="165"/>
      <c r="J980" s="135"/>
      <c r="K980" s="165"/>
      <c r="L980" s="16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5.75" customHeight="1">
      <c r="A981" s="135"/>
      <c r="B981" s="135"/>
      <c r="C981" s="135"/>
      <c r="D981" s="135"/>
      <c r="E981" s="135"/>
      <c r="F981" s="165"/>
      <c r="G981" s="135"/>
      <c r="H981" s="165"/>
      <c r="I981" s="165"/>
      <c r="J981" s="135"/>
      <c r="K981" s="165"/>
      <c r="L981" s="16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5.75" customHeight="1">
      <c r="A982" s="135"/>
      <c r="B982" s="135"/>
      <c r="C982" s="135"/>
      <c r="D982" s="135"/>
      <c r="E982" s="135"/>
      <c r="F982" s="165"/>
      <c r="G982" s="135"/>
      <c r="H982" s="165"/>
      <c r="I982" s="165"/>
      <c r="J982" s="135"/>
      <c r="K982" s="165"/>
      <c r="L982" s="16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5.75" customHeight="1">
      <c r="A983" s="135"/>
      <c r="B983" s="135"/>
      <c r="C983" s="135"/>
      <c r="D983" s="135"/>
      <c r="E983" s="135"/>
      <c r="F983" s="165"/>
      <c r="G983" s="135"/>
      <c r="H983" s="165"/>
      <c r="I983" s="165"/>
      <c r="J983" s="135"/>
      <c r="K983" s="165"/>
      <c r="L983" s="16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5.75" customHeight="1">
      <c r="A984" s="135"/>
      <c r="B984" s="135"/>
      <c r="C984" s="135"/>
      <c r="D984" s="135"/>
      <c r="E984" s="135"/>
      <c r="F984" s="165"/>
      <c r="G984" s="135"/>
      <c r="H984" s="165"/>
      <c r="I984" s="165"/>
      <c r="J984" s="135"/>
      <c r="K984" s="165"/>
      <c r="L984" s="16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5.75" customHeight="1">
      <c r="A985" s="135"/>
      <c r="B985" s="135"/>
      <c r="C985" s="135"/>
      <c r="D985" s="135"/>
      <c r="E985" s="135"/>
      <c r="F985" s="165"/>
      <c r="G985" s="135"/>
      <c r="H985" s="165"/>
      <c r="I985" s="165"/>
      <c r="J985" s="135"/>
      <c r="K985" s="165"/>
      <c r="L985" s="16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5.75" customHeight="1">
      <c r="A986" s="135"/>
      <c r="B986" s="135"/>
      <c r="C986" s="135"/>
      <c r="D986" s="135"/>
      <c r="E986" s="135"/>
      <c r="F986" s="165"/>
      <c r="G986" s="135"/>
      <c r="H986" s="165"/>
      <c r="I986" s="165"/>
      <c r="J986" s="135"/>
      <c r="K986" s="165"/>
      <c r="L986" s="16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5.75" customHeight="1">
      <c r="A987" s="135"/>
      <c r="B987" s="135"/>
      <c r="C987" s="135"/>
      <c r="D987" s="135"/>
      <c r="E987" s="135"/>
      <c r="F987" s="165"/>
      <c r="G987" s="135"/>
      <c r="H987" s="165"/>
      <c r="I987" s="165"/>
      <c r="J987" s="135"/>
      <c r="K987" s="165"/>
      <c r="L987" s="16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5.75" customHeight="1">
      <c r="A988" s="135"/>
      <c r="B988" s="135"/>
      <c r="C988" s="135"/>
      <c r="D988" s="135"/>
      <c r="E988" s="135"/>
      <c r="F988" s="165"/>
      <c r="G988" s="135"/>
      <c r="H988" s="165"/>
      <c r="I988" s="165"/>
      <c r="J988" s="135"/>
      <c r="K988" s="165"/>
      <c r="L988" s="16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5.75" customHeight="1">
      <c r="A989" s="135"/>
      <c r="B989" s="135"/>
      <c r="C989" s="135"/>
      <c r="D989" s="135"/>
      <c r="E989" s="135"/>
      <c r="F989" s="165"/>
      <c r="G989" s="135"/>
      <c r="H989" s="165"/>
      <c r="I989" s="165"/>
      <c r="J989" s="135"/>
      <c r="K989" s="165"/>
      <c r="L989" s="16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5.75" customHeight="1">
      <c r="A990" s="135"/>
      <c r="B990" s="135"/>
      <c r="C990" s="135"/>
      <c r="D990" s="135"/>
      <c r="E990" s="135"/>
      <c r="F990" s="165"/>
      <c r="G990" s="135"/>
      <c r="H990" s="165"/>
      <c r="I990" s="165"/>
      <c r="J990" s="135"/>
      <c r="K990" s="165"/>
      <c r="L990" s="16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5.75" customHeight="1">
      <c r="A991" s="135"/>
      <c r="B991" s="135"/>
      <c r="C991" s="135"/>
      <c r="D991" s="135"/>
      <c r="E991" s="135"/>
      <c r="F991" s="165"/>
      <c r="G991" s="135"/>
      <c r="H991" s="165"/>
      <c r="I991" s="165"/>
      <c r="J991" s="135"/>
      <c r="K991" s="165"/>
      <c r="L991" s="16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5.75" customHeight="1">
      <c r="A992" s="135"/>
      <c r="B992" s="135"/>
      <c r="C992" s="135"/>
      <c r="D992" s="135"/>
      <c r="E992" s="135"/>
      <c r="F992" s="165"/>
      <c r="G992" s="135"/>
      <c r="H992" s="165"/>
      <c r="I992" s="165"/>
      <c r="J992" s="135"/>
      <c r="K992" s="165"/>
      <c r="L992" s="16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5.75" customHeight="1">
      <c r="A993" s="135"/>
      <c r="B993" s="135"/>
      <c r="C993" s="135"/>
      <c r="D993" s="135"/>
      <c r="E993" s="135"/>
      <c r="F993" s="165"/>
      <c r="G993" s="135"/>
      <c r="H993" s="165"/>
      <c r="I993" s="165"/>
      <c r="J993" s="135"/>
      <c r="K993" s="165"/>
      <c r="L993" s="16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5.75" customHeight="1">
      <c r="A994" s="135"/>
      <c r="B994" s="135"/>
      <c r="C994" s="135"/>
      <c r="D994" s="135"/>
      <c r="E994" s="135"/>
      <c r="F994" s="165"/>
      <c r="G994" s="135"/>
      <c r="H994" s="165"/>
      <c r="I994" s="165"/>
      <c r="J994" s="135"/>
      <c r="K994" s="165"/>
      <c r="L994" s="16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5.75" customHeight="1">
      <c r="A995" s="135"/>
      <c r="B995" s="135"/>
      <c r="C995" s="135"/>
      <c r="D995" s="135"/>
      <c r="E995" s="135"/>
      <c r="F995" s="165"/>
      <c r="G995" s="135"/>
      <c r="H995" s="165"/>
      <c r="I995" s="165"/>
      <c r="J995" s="135"/>
      <c r="K995" s="165"/>
      <c r="L995" s="16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5.75" customHeight="1">
      <c r="A996" s="135"/>
      <c r="B996" s="135"/>
      <c r="C996" s="135"/>
      <c r="D996" s="135"/>
      <c r="E996" s="135"/>
      <c r="F996" s="165"/>
      <c r="G996" s="135"/>
      <c r="H996" s="165"/>
      <c r="I996" s="165"/>
      <c r="J996" s="135"/>
      <c r="K996" s="165"/>
      <c r="L996" s="16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5.75" customHeight="1">
      <c r="A997" s="135"/>
      <c r="B997" s="135"/>
      <c r="C997" s="135"/>
      <c r="D997" s="135"/>
      <c r="E997" s="135"/>
      <c r="F997" s="165"/>
      <c r="G997" s="135"/>
      <c r="H997" s="165"/>
      <c r="I997" s="165"/>
      <c r="J997" s="135"/>
      <c r="K997" s="165"/>
      <c r="L997" s="16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5.75" customHeight="1">
      <c r="A998" s="135"/>
      <c r="B998" s="135"/>
      <c r="C998" s="135"/>
      <c r="D998" s="135"/>
      <c r="E998" s="135"/>
      <c r="F998" s="165"/>
      <c r="G998" s="135"/>
      <c r="H998" s="165"/>
      <c r="I998" s="165"/>
      <c r="J998" s="135"/>
      <c r="K998" s="165"/>
      <c r="L998" s="16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5.75" customHeight="1">
      <c r="A999" s="135"/>
      <c r="B999" s="135"/>
      <c r="C999" s="135"/>
      <c r="D999" s="135"/>
      <c r="E999" s="135"/>
      <c r="F999" s="165"/>
      <c r="G999" s="135"/>
      <c r="H999" s="165"/>
      <c r="I999" s="165"/>
      <c r="J999" s="135"/>
      <c r="K999" s="165"/>
      <c r="L999" s="16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5.75" customHeight="1">
      <c r="A1000" s="135"/>
      <c r="B1000" s="135"/>
      <c r="C1000" s="135"/>
      <c r="D1000" s="135"/>
      <c r="E1000" s="135"/>
      <c r="F1000" s="165"/>
      <c r="G1000" s="135"/>
      <c r="H1000" s="165"/>
      <c r="I1000" s="165"/>
      <c r="J1000" s="135"/>
      <c r="K1000" s="165"/>
      <c r="L1000" s="16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mergeCells count="9">
    <mergeCell ref="B46:F47"/>
    <mergeCell ref="B48:F49"/>
    <mergeCell ref="B10:F10"/>
    <mergeCell ref="H10:S10"/>
    <mergeCell ref="B12:C12"/>
    <mergeCell ref="B24:F24"/>
    <mergeCell ref="C27:L27"/>
    <mergeCell ref="C41:C42"/>
    <mergeCell ref="B45:F45"/>
  </mergeCells>
  <conditionalFormatting sqref="H40:I41">
    <cfRule type="expression" dxfId="0" priority="1">
      <formula>H40&lt;-0.03</formula>
    </cfRule>
  </conditionalFormatting>
  <conditionalFormatting sqref="H40:I41">
    <cfRule type="expression" dxfId="3" priority="2">
      <formula>H40&gt;0.03</formula>
    </cfRule>
  </conditionalFormatting>
  <conditionalFormatting sqref="F23 F25 F40:F41 H23:I25 K23:L25 K40:L41">
    <cfRule type="expression" dxfId="0" priority="3">
      <formula>F23&lt;=-0.03</formula>
    </cfRule>
  </conditionalFormatting>
  <conditionalFormatting sqref="F23 F25 F40:F41 H23:I25 K23:L25 K40:L41">
    <cfRule type="expression" dxfId="3" priority="4">
      <formula>F23&gt;=0.03</formula>
    </cfRule>
  </conditionalFormatting>
  <conditionalFormatting sqref="F13:F22 F30:F39">
    <cfRule type="expression" dxfId="2" priority="5" stopIfTrue="1">
      <formula>OR(F13=0,F13="")</formula>
    </cfRule>
  </conditionalFormatting>
  <conditionalFormatting sqref="F13:F22 F30:F39">
    <cfRule type="expression" dxfId="0" priority="6">
      <formula>F13&lt;=-0.03</formula>
    </cfRule>
  </conditionalFormatting>
  <conditionalFormatting sqref="F13:F22 F30:F39">
    <cfRule type="expression" dxfId="3" priority="7">
      <formula>F13&gt;=0.03</formula>
    </cfRule>
  </conditionalFormatting>
  <hyperlinks>
    <hyperlink r:id="rId1" ref="L44"/>
  </hyperlinks>
  <printOptions horizontalCentered="1" verticalCentered="1"/>
  <pageMargins bottom="0.7480314960629921" footer="0.0" header="0.0" left="0.7086614173228347" right="0.7086614173228347" top="0.7480314960629921"/>
  <pageSetup paperSize="9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FBFBF"/>
    <pageSetUpPr fitToPage="1"/>
  </sheetPr>
  <sheetViews>
    <sheetView showGridLines="0" workbookViewId="0"/>
  </sheetViews>
  <sheetFormatPr customHeight="1" defaultColWidth="12.63" defaultRowHeight="15.0"/>
  <cols>
    <col customWidth="1" min="1" max="2" width="3.13"/>
    <col customWidth="1" min="3" max="3" width="40.75"/>
    <col customWidth="1" min="4" max="5" width="16.13"/>
    <col customWidth="1" min="6" max="6" width="13.88"/>
    <col customWidth="1" min="7" max="7" width="0.63"/>
    <col customWidth="1" min="8" max="9" width="8.0"/>
    <col customWidth="1" min="10" max="10" width="13.5"/>
    <col customWidth="1" min="11" max="26" width="8.0"/>
  </cols>
  <sheetData>
    <row r="1">
      <c r="A1" s="127"/>
      <c r="B1" s="127"/>
      <c r="C1" s="127"/>
      <c r="D1" s="127"/>
      <c r="E1" s="127"/>
      <c r="F1" s="128"/>
      <c r="G1" s="127"/>
      <c r="H1" s="128"/>
      <c r="I1" s="128"/>
      <c r="J1" s="127"/>
      <c r="K1" s="128"/>
      <c r="L1" s="128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</row>
    <row r="2">
      <c r="A2" s="127"/>
      <c r="B2" s="127"/>
      <c r="C2" s="127"/>
      <c r="D2" s="127"/>
      <c r="E2" s="127"/>
      <c r="F2" s="128"/>
      <c r="G2" s="127"/>
      <c r="H2" s="128"/>
      <c r="I2" s="128"/>
      <c r="J2" s="127"/>
      <c r="K2" s="128"/>
      <c r="L2" s="128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</row>
    <row r="3">
      <c r="A3" s="127"/>
      <c r="B3" s="127"/>
      <c r="C3" s="127"/>
      <c r="D3" s="127"/>
      <c r="E3" s="127"/>
      <c r="F3" s="128"/>
      <c r="G3" s="127"/>
      <c r="H3" s="128"/>
      <c r="I3" s="128"/>
      <c r="J3" s="127"/>
      <c r="K3" s="128"/>
      <c r="L3" s="128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</row>
    <row r="4">
      <c r="A4" s="127"/>
      <c r="B4" s="127"/>
      <c r="C4" s="127"/>
      <c r="D4" s="127"/>
      <c r="E4" s="127"/>
      <c r="F4" s="128"/>
      <c r="G4" s="127"/>
      <c r="H4" s="128"/>
      <c r="I4" s="128"/>
      <c r="J4" s="127"/>
      <c r="K4" s="128"/>
      <c r="L4" s="128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  <c r="Z4" s="127"/>
    </row>
    <row r="5">
      <c r="A5" s="127"/>
      <c r="B5" s="127"/>
      <c r="C5" s="127"/>
      <c r="D5" s="127"/>
      <c r="E5" s="127"/>
      <c r="F5" s="128"/>
      <c r="G5" s="127"/>
      <c r="H5" s="128"/>
      <c r="I5" s="128"/>
      <c r="J5" s="127"/>
      <c r="K5" s="128"/>
      <c r="L5" s="128"/>
      <c r="M5" s="127"/>
      <c r="N5" s="127"/>
      <c r="O5" s="127"/>
      <c r="P5" s="127"/>
      <c r="Q5" s="127"/>
      <c r="R5" s="127"/>
      <c r="S5" s="127"/>
      <c r="T5" s="127"/>
      <c r="U5" s="127"/>
      <c r="V5" s="127"/>
      <c r="W5" s="127"/>
      <c r="X5" s="127"/>
      <c r="Y5" s="127"/>
      <c r="Z5" s="127"/>
    </row>
    <row r="6" ht="21.0" customHeight="1">
      <c r="A6" s="129"/>
      <c r="B6" s="129"/>
      <c r="C6" s="130" t="s">
        <v>35</v>
      </c>
      <c r="D6" s="131"/>
      <c r="E6" s="131"/>
      <c r="F6" s="132"/>
      <c r="G6" s="131"/>
      <c r="H6" s="132"/>
      <c r="I6" s="132"/>
      <c r="J6" s="131"/>
      <c r="K6" s="132"/>
      <c r="L6" s="132"/>
      <c r="M6" s="129"/>
      <c r="N6" s="129"/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29"/>
      <c r="Z6" s="129"/>
    </row>
    <row r="7" ht="21.0" customHeight="1">
      <c r="A7" s="129"/>
      <c r="B7" s="129"/>
      <c r="C7" s="133" t="str">
        <f t="array" ref="C7">INDEX(GROUPS,CONTROLS!$I$1)</f>
        <v>Greater Lincolnshire &amp; Lincolnshire</v>
      </c>
      <c r="D7" s="134"/>
      <c r="E7" s="134"/>
      <c r="F7" s="132"/>
      <c r="G7" s="134"/>
      <c r="H7" s="132"/>
      <c r="I7" s="132"/>
      <c r="J7" s="134"/>
      <c r="K7" s="132"/>
      <c r="L7" s="132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</row>
    <row r="8" ht="21.0" customHeight="1">
      <c r="A8" s="129"/>
      <c r="B8" s="129"/>
      <c r="C8" s="133" t="str">
        <f>"Comparing "&amp;MIN($D$12:$F$12)&amp;" and "&amp;MAX($D$12:$F$12)</f>
        <v>#NAME?</v>
      </c>
      <c r="D8" s="134"/>
      <c r="E8" s="134"/>
      <c r="F8" s="132"/>
      <c r="G8" s="134"/>
      <c r="H8" s="132"/>
      <c r="I8" s="132"/>
      <c r="J8" s="134"/>
      <c r="K8" s="132"/>
      <c r="L8" s="132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29"/>
      <c r="Y8" s="129"/>
      <c r="Z8" s="129"/>
    </row>
    <row r="9" ht="21.0" customHeight="1">
      <c r="A9" s="135"/>
      <c r="B9" s="135"/>
      <c r="C9" s="136"/>
      <c r="D9" s="137"/>
      <c r="E9" s="137"/>
      <c r="F9" s="138"/>
      <c r="G9" s="137"/>
      <c r="H9" s="138"/>
      <c r="I9" s="138"/>
      <c r="J9" s="137"/>
      <c r="K9" s="138"/>
      <c r="L9" s="138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</row>
    <row r="10" ht="21.0" customHeight="1">
      <c r="A10" s="135"/>
      <c r="B10" s="211" t="str">
        <f t="array" ref="B10">INDEX(CONTROLS!$F$2:$F$10,MATCH(LEFT(INDEX(HEADINGS,CONTROLS!$A$1),2)&amp;"*",CONTROLS!$E$2:$E$10,0))&amp;" - "&amp;MID(INDEX(HEADINGS,CONTROLS!$A$1),FIND(" - ",INDEX(HEADINGS,CONTROLS!$A$1))+3,255)</f>
        <v>#NAME?</v>
      </c>
      <c r="C10" s="140"/>
      <c r="D10" s="140"/>
      <c r="E10" s="140"/>
      <c r="F10" s="141"/>
      <c r="G10" s="135"/>
      <c r="H10" s="212" t="str">
        <f>$C$7&amp;CHAR(10)&amp;$B$10</f>
        <v>#NAME?</v>
      </c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213"/>
      <c r="T10" s="135"/>
      <c r="U10" s="135"/>
      <c r="V10" s="135"/>
      <c r="W10" s="135"/>
      <c r="X10" s="135"/>
      <c r="Y10" s="135"/>
      <c r="Z10" s="135"/>
    </row>
    <row r="11">
      <c r="A11" s="135"/>
      <c r="B11" s="135"/>
      <c r="C11" s="135"/>
      <c r="D11" s="135"/>
      <c r="E11" s="135"/>
      <c r="F11" s="165"/>
      <c r="G11" s="135"/>
      <c r="H11" s="214"/>
      <c r="I11" s="215"/>
      <c r="J11" s="215"/>
      <c r="K11" s="215"/>
      <c r="L11" s="215"/>
      <c r="M11" s="215"/>
      <c r="N11" s="215"/>
      <c r="O11" s="215"/>
      <c r="P11" s="215"/>
      <c r="Q11" s="215"/>
      <c r="R11" s="215"/>
      <c r="S11" s="216"/>
      <c r="T11" s="135"/>
      <c r="U11" s="135"/>
      <c r="V11" s="135"/>
      <c r="W11" s="135"/>
      <c r="X11" s="135"/>
      <c r="Y11" s="135"/>
      <c r="Z11" s="135"/>
    </row>
    <row r="12" ht="31.5" customHeight="1">
      <c r="A12" s="144"/>
      <c r="B12" s="145" t="s">
        <v>36</v>
      </c>
      <c r="C12" s="146"/>
      <c r="D12" s="147">
        <f>CONTROLS!$K$15</f>
        <v>2018</v>
      </c>
      <c r="E12" s="148" t="str">
        <f>CONTROLS!$K$16</f>
        <v>#NAME?</v>
      </c>
      <c r="F12" s="149" t="s">
        <v>37</v>
      </c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</row>
    <row r="13">
      <c r="A13" s="144"/>
      <c r="B13" s="150"/>
      <c r="C13" s="150" t="str">
        <f t="array" ref="C13:C22">AREAS</f>
        <v>Greater Lincolnshire</v>
      </c>
      <c r="D13" s="206" t="str">
        <f t="array" ref="D13">SUMIFS('MONTHLY DATA'!$P:$P,'MONTHLY DATA'!$A:$A,COMPARISONYEAR,'MONTHLY DATA'!$B:$B,Other!$C13,'MONTHLY DATA'!$C:$C,INDEX(HEADINGS,CONTROLS!$A$1))*IF(AND(LEFT(INDEX(HEADINGS,CONTROLS!$A$1),2)="EI",CONTROLS!$J$1=1),INDEX(INDEX.RATES,MATCH(Other!D$12,INDEX.YRS)),1)*INDEX(AREAS_SW,MATCH($C13,AREAS,0))</f>
        <v>#NAME?</v>
      </c>
      <c r="E13" s="206">
        <f t="array" ref="E13">SUMIFS('MONTHLY DATA'!$P:$P,'MONTHLY DATA'!$A:$A,FOCUSYEAR,'MONTHLY DATA'!$B:$B,Other!$C13,'MONTHLY DATA'!$C:$C,INDEX(HEADINGS,CONTROLS!$A$1))*INDEX(AREAS_SW,MATCH($C13,AREAS,0))</f>
        <v>0</v>
      </c>
      <c r="F13" s="217" t="str">
        <f t="shared" ref="F13:F22" si="1">IFERROR(E13/$D13-1,"")</f>
        <v/>
      </c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</row>
    <row r="14">
      <c r="A14" s="144"/>
      <c r="B14" s="153"/>
      <c r="C14" s="154" t="s">
        <v>38</v>
      </c>
      <c r="D14" s="207" t="str">
        <f t="array" ref="D14">SUMIFS('MONTHLY DATA'!$P:$P,'MONTHLY DATA'!$A:$A,COMPARISONYEAR,'MONTHLY DATA'!$B:$B,Other!$C14,'MONTHLY DATA'!$C:$C,INDEX(HEADINGS,CONTROLS!$A$1))*IF(AND(LEFT(INDEX(HEADINGS,CONTROLS!$A$1),2)="EI",CONTROLS!$J$1=1),INDEX(INDEX.RATES,MATCH(Other!D$12,INDEX.YRS)),1)*INDEX(AREAS_SW,MATCH($C14,AREAS,0))</f>
        <v>#NAME?</v>
      </c>
      <c r="E14" s="207">
        <f t="array" ref="E14">SUMIFS('MONTHLY DATA'!$P:$P,'MONTHLY DATA'!$A:$A,FOCUSYEAR,'MONTHLY DATA'!$B:$B,Other!$C14,'MONTHLY DATA'!$C:$C,INDEX(HEADINGS,CONTROLS!$A$1))*INDEX(AREAS_SW,MATCH($C14,AREAS,0))</f>
        <v>0</v>
      </c>
      <c r="F14" s="218" t="str">
        <f t="shared" si="1"/>
        <v/>
      </c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</row>
    <row r="15">
      <c r="A15" s="144"/>
      <c r="B15" s="153">
        <v>1.0</v>
      </c>
      <c r="C15" s="157" t="s">
        <v>39</v>
      </c>
      <c r="D15" s="208" t="str">
        <f t="array" ref="D15">SUMIFS('MONTHLY DATA'!$P:$P,'MONTHLY DATA'!$A:$A,COMPARISONYEAR,'MONTHLY DATA'!$B:$B,Other!$C15,'MONTHLY DATA'!$C:$C,INDEX(HEADINGS,CONTROLS!$A$1))*IF(AND(LEFT(INDEX(HEADINGS,CONTROLS!$A$1),2)="EI",CONTROLS!$J$1=1),INDEX(INDEX.RATES,MATCH(Other!D$12,INDEX.YRS)),1)*INDEX(AREAS_SW,MATCH($C15,AREAS,0))</f>
        <v>#NAME?</v>
      </c>
      <c r="E15" s="209">
        <f t="array" ref="E15">SUMIFS('MONTHLY DATA'!$P:$P,'MONTHLY DATA'!$A:$A,FOCUSYEAR,'MONTHLY DATA'!$B:$B,Other!$C15,'MONTHLY DATA'!$C:$C,INDEX(HEADINGS,CONTROLS!$A$1))*INDEX(AREAS_SW,MATCH($C15,AREAS,0))</f>
        <v>0</v>
      </c>
      <c r="F15" s="218" t="str">
        <f t="shared" si="1"/>
        <v/>
      </c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</row>
    <row r="16">
      <c r="A16" s="144"/>
      <c r="B16" s="153">
        <v>2.0</v>
      </c>
      <c r="C16" s="157" t="s">
        <v>40</v>
      </c>
      <c r="D16" s="208" t="str">
        <f t="array" ref="D16">SUMIFS('MONTHLY DATA'!$P:$P,'MONTHLY DATA'!$A:$A,COMPARISONYEAR,'MONTHLY DATA'!$B:$B,Other!$C16,'MONTHLY DATA'!$C:$C,INDEX(HEADINGS,CONTROLS!$A$1))*IF(AND(LEFT(INDEX(HEADINGS,CONTROLS!$A$1),2)="EI",CONTROLS!$J$1=1),INDEX(INDEX.RATES,MATCH(Other!D$12,INDEX.YRS)),1)*INDEX(AREAS_SW,MATCH($C16,AREAS,0))</f>
        <v>#NAME?</v>
      </c>
      <c r="E16" s="209">
        <f t="array" ref="E16">SUMIFS('MONTHLY DATA'!$P:$P,'MONTHLY DATA'!$A:$A,FOCUSYEAR,'MONTHLY DATA'!$B:$B,Other!$C16,'MONTHLY DATA'!$C:$C,INDEX(HEADINGS,CONTROLS!$A$1))*INDEX(AREAS_SW,MATCH($C16,AREAS,0))</f>
        <v>0</v>
      </c>
      <c r="F16" s="218" t="str">
        <f t="shared" si="1"/>
        <v/>
      </c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</row>
    <row r="17">
      <c r="A17" s="144"/>
      <c r="B17" s="153">
        <v>3.0</v>
      </c>
      <c r="C17" s="157" t="s">
        <v>41</v>
      </c>
      <c r="D17" s="208" t="str">
        <f t="array" ref="D17">SUMIFS('MONTHLY DATA'!$P:$P,'MONTHLY DATA'!$A:$A,COMPARISONYEAR,'MONTHLY DATA'!$B:$B,Other!$C17,'MONTHLY DATA'!$C:$C,INDEX(HEADINGS,CONTROLS!$A$1))*IF(AND(LEFT(INDEX(HEADINGS,CONTROLS!$A$1),2)="EI",CONTROLS!$J$1=1),INDEX(INDEX.RATES,MATCH(Other!D$12,INDEX.YRS)),1)*INDEX(AREAS_SW,MATCH($C17,AREAS,0))</f>
        <v>#NAME?</v>
      </c>
      <c r="E17" s="209">
        <f t="array" ref="E17">SUMIFS('MONTHLY DATA'!$P:$P,'MONTHLY DATA'!$A:$A,FOCUSYEAR,'MONTHLY DATA'!$B:$B,Other!$C17,'MONTHLY DATA'!$C:$C,INDEX(HEADINGS,CONTROLS!$A$1))*INDEX(AREAS_SW,MATCH($C17,AREAS,0))</f>
        <v>0</v>
      </c>
      <c r="F17" s="218" t="str">
        <f t="shared" si="1"/>
        <v/>
      </c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</row>
    <row r="18">
      <c r="A18" s="144"/>
      <c r="B18" s="153">
        <v>4.0</v>
      </c>
      <c r="C18" s="157" t="s">
        <v>42</v>
      </c>
      <c r="D18" s="208" t="str">
        <f t="array" ref="D18">SUMIFS('MONTHLY DATA'!$P:$P,'MONTHLY DATA'!$A:$A,COMPARISONYEAR,'MONTHLY DATA'!$B:$B,Other!$C18,'MONTHLY DATA'!$C:$C,INDEX(HEADINGS,CONTROLS!$A$1))*IF(AND(LEFT(INDEX(HEADINGS,CONTROLS!$A$1),2)="EI",CONTROLS!$J$1=1),INDEX(INDEX.RATES,MATCH(Other!D$12,INDEX.YRS)),1)*INDEX(AREAS_SW,MATCH($C18,AREAS,0))</f>
        <v>#NAME?</v>
      </c>
      <c r="E18" s="209">
        <f t="array" ref="E18">SUMIFS('MONTHLY DATA'!$P:$P,'MONTHLY DATA'!$A:$A,FOCUSYEAR,'MONTHLY DATA'!$B:$B,Other!$C18,'MONTHLY DATA'!$C:$C,INDEX(HEADINGS,CONTROLS!$A$1))*INDEX(AREAS_SW,MATCH($C18,AREAS,0))</f>
        <v>0</v>
      </c>
      <c r="F18" s="218" t="str">
        <f t="shared" si="1"/>
        <v/>
      </c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</row>
    <row r="19">
      <c r="A19" s="144"/>
      <c r="B19" s="153">
        <v>5.0</v>
      </c>
      <c r="C19" s="157" t="s">
        <v>43</v>
      </c>
      <c r="D19" s="208" t="str">
        <f t="array" ref="D19">SUMIFS('MONTHLY DATA'!$P:$P,'MONTHLY DATA'!$A:$A,COMPARISONYEAR,'MONTHLY DATA'!$B:$B,Other!$C19,'MONTHLY DATA'!$C:$C,INDEX(HEADINGS,CONTROLS!$A$1))*IF(AND(LEFT(INDEX(HEADINGS,CONTROLS!$A$1),2)="EI",CONTROLS!$J$1=1),INDEX(INDEX.RATES,MATCH(Other!D$12,INDEX.YRS)),1)*INDEX(AREAS_SW,MATCH($C19,AREAS,0))</f>
        <v>#NAME?</v>
      </c>
      <c r="E19" s="209">
        <f t="array" ref="E19">SUMIFS('MONTHLY DATA'!$P:$P,'MONTHLY DATA'!$A:$A,FOCUSYEAR,'MONTHLY DATA'!$B:$B,Other!$C19,'MONTHLY DATA'!$C:$C,INDEX(HEADINGS,CONTROLS!$A$1))*INDEX(AREAS_SW,MATCH($C19,AREAS,0))</f>
        <v>0</v>
      </c>
      <c r="F19" s="218" t="str">
        <f t="shared" si="1"/>
        <v/>
      </c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</row>
    <row r="20">
      <c r="A20" s="144"/>
      <c r="B20" s="153">
        <v>6.0</v>
      </c>
      <c r="C20" s="157" t="s">
        <v>44</v>
      </c>
      <c r="D20" s="208" t="str">
        <f t="array" ref="D20">SUMIFS('MONTHLY DATA'!$P:$P,'MONTHLY DATA'!$A:$A,COMPARISONYEAR,'MONTHLY DATA'!$B:$B,Other!$C20,'MONTHLY DATA'!$C:$C,INDEX(HEADINGS,CONTROLS!$A$1))*IF(AND(LEFT(INDEX(HEADINGS,CONTROLS!$A$1),2)="EI",CONTROLS!$J$1=1),INDEX(INDEX.RATES,MATCH(Other!D$12,INDEX.YRS)),1)*INDEX(AREAS_SW,MATCH($C20,AREAS,0))</f>
        <v>#NAME?</v>
      </c>
      <c r="E20" s="209">
        <f t="array" ref="E20">SUMIFS('MONTHLY DATA'!$P:$P,'MONTHLY DATA'!$A:$A,FOCUSYEAR,'MONTHLY DATA'!$B:$B,Other!$C20,'MONTHLY DATA'!$C:$C,INDEX(HEADINGS,CONTROLS!$A$1))*INDEX(AREAS_SW,MATCH($C20,AREAS,0))</f>
        <v>0</v>
      </c>
      <c r="F20" s="218" t="str">
        <f t="shared" si="1"/>
        <v/>
      </c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</row>
    <row r="21" ht="15.75" customHeight="1">
      <c r="A21" s="144"/>
      <c r="B21" s="153">
        <v>7.0</v>
      </c>
      <c r="C21" s="157" t="s">
        <v>45</v>
      </c>
      <c r="D21" s="208" t="str">
        <f t="array" ref="D21">SUMIFS('MONTHLY DATA'!$P:$P,'MONTHLY DATA'!$A:$A,COMPARISONYEAR,'MONTHLY DATA'!$B:$B,Other!$C21,'MONTHLY DATA'!$C:$C,INDEX(HEADINGS,CONTROLS!$A$1))*IF(AND(LEFT(INDEX(HEADINGS,CONTROLS!$A$1),2)="EI",CONTROLS!$J$1=1),INDEX(INDEX.RATES,MATCH(Other!D$12,INDEX.YRS)),1)*INDEX(AREAS_SW,MATCH($C21,AREAS,0))</f>
        <v>#NAME?</v>
      </c>
      <c r="E21" s="209">
        <f t="array" ref="E21">SUMIFS('MONTHLY DATA'!$P:$P,'MONTHLY DATA'!$A:$A,FOCUSYEAR,'MONTHLY DATA'!$B:$B,Other!$C21,'MONTHLY DATA'!$C:$C,INDEX(HEADINGS,CONTROLS!$A$1))*INDEX(AREAS_SW,MATCH($C21,AREAS,0))</f>
        <v>0</v>
      </c>
      <c r="F21" s="218" t="str">
        <f t="shared" si="1"/>
        <v/>
      </c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</row>
    <row r="22" ht="15.75" customHeight="1">
      <c r="A22" s="144"/>
      <c r="B22" s="153">
        <v>8.0</v>
      </c>
      <c r="C22" s="157" t="s">
        <v>46</v>
      </c>
      <c r="D22" s="208" t="str">
        <f t="array" ref="D22">SUMIFS('MONTHLY DATA'!$P:$P,'MONTHLY DATA'!$A:$A,COMPARISONYEAR,'MONTHLY DATA'!$B:$B,Other!$C22,'MONTHLY DATA'!$C:$C,INDEX(HEADINGS,CONTROLS!$A$1))*IF(AND(LEFT(INDEX(HEADINGS,CONTROLS!$A$1),2)="EI",CONTROLS!$J$1=1),INDEX(INDEX.RATES,MATCH(Other!D$12,INDEX.YRS)),1)*INDEX(AREAS_SW,MATCH($C22,AREAS,0))</f>
        <v>#NAME?</v>
      </c>
      <c r="E22" s="209">
        <f t="array" ref="E22">SUMIFS('MONTHLY DATA'!$P:$P,'MONTHLY DATA'!$A:$A,FOCUSYEAR,'MONTHLY DATA'!$B:$B,Other!$C22,'MONTHLY DATA'!$C:$C,INDEX(HEADINGS,CONTROLS!$A$1))*INDEX(AREAS_SW,MATCH($C22,AREAS,0))</f>
        <v>0</v>
      </c>
      <c r="F22" s="218" t="str">
        <f t="shared" si="1"/>
        <v/>
      </c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</row>
    <row r="23" ht="15.75" customHeight="1">
      <c r="A23" s="144"/>
      <c r="B23" s="144"/>
      <c r="C23" s="144"/>
      <c r="D23" s="162"/>
      <c r="E23" s="162"/>
      <c r="F23" s="161"/>
      <c r="G23" s="162"/>
      <c r="H23" s="161"/>
      <c r="I23" s="161"/>
      <c r="J23" s="162"/>
      <c r="K23" s="161"/>
      <c r="L23" s="161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</row>
    <row r="24" ht="21.0" customHeight="1">
      <c r="A24" s="144"/>
      <c r="B24" s="211" t="str">
        <f>B10&amp;" - % of Total"</f>
        <v>#NAME?</v>
      </c>
      <c r="C24" s="140"/>
      <c r="D24" s="140"/>
      <c r="E24" s="140"/>
      <c r="F24" s="141"/>
      <c r="G24" s="162"/>
      <c r="H24" s="161"/>
      <c r="I24" s="161"/>
      <c r="J24" s="162"/>
      <c r="K24" s="161"/>
      <c r="L24" s="161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</row>
    <row r="25" ht="15.75" customHeight="1">
      <c r="A25" s="144"/>
      <c r="B25" s="144"/>
      <c r="C25" s="144"/>
      <c r="D25" s="162"/>
      <c r="E25" s="162"/>
      <c r="F25" s="161"/>
      <c r="G25" s="162"/>
      <c r="H25" s="161"/>
      <c r="I25" s="161"/>
      <c r="J25" s="162"/>
      <c r="K25" s="161"/>
      <c r="L25" s="161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</row>
    <row r="26" ht="15.75" hidden="1" customHeight="1">
      <c r="A26" s="144"/>
      <c r="B26" s="144"/>
      <c r="C26" s="144"/>
      <c r="D26" s="162"/>
      <c r="E26" s="162"/>
      <c r="F26" s="163"/>
      <c r="G26" s="162"/>
      <c r="H26" s="163"/>
      <c r="I26" s="163"/>
      <c r="J26" s="162"/>
      <c r="K26" s="163"/>
      <c r="L26" s="163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</row>
    <row r="27" ht="15.75" hidden="1" customHeight="1">
      <c r="A27" s="144"/>
      <c r="B27" s="144"/>
      <c r="C27" s="219" t="str">
        <f t="array" ref="C27">INDEX(CONTROLS!$F$2:$F$10,MATCH(LEFT(INDEX(HEADINGS,CONTROLS!$A$1),2)&amp;"*",CONTROLS!$E$2:$E$10,0))&amp;" - Share by Area"</f>
        <v>#NAME?</v>
      </c>
      <c r="D27" s="140"/>
      <c r="E27" s="140"/>
      <c r="F27" s="140"/>
      <c r="G27" s="140"/>
      <c r="H27" s="140"/>
      <c r="I27" s="140"/>
      <c r="J27" s="140"/>
      <c r="K27" s="140"/>
      <c r="L27" s="141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</row>
    <row r="28" ht="15.75" hidden="1" customHeight="1">
      <c r="A28" s="144"/>
      <c r="B28" s="144"/>
      <c r="C28" s="144"/>
      <c r="D28" s="144"/>
      <c r="E28" s="144"/>
      <c r="F28" s="165"/>
      <c r="G28" s="144"/>
      <c r="H28" s="165"/>
      <c r="I28" s="165"/>
      <c r="J28" s="144"/>
      <c r="K28" s="165"/>
      <c r="L28" s="165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</row>
    <row r="29" ht="15.75" hidden="1" customHeight="1">
      <c r="A29" s="144"/>
      <c r="B29" s="144"/>
      <c r="C29" s="166" t="str">
        <f>'Economic Impact'!B$12</f>
        <v>AREA</v>
      </c>
      <c r="D29" s="167">
        <f>'Economic Impact'!D$12</f>
        <v>2018</v>
      </c>
      <c r="E29" s="168" t="str">
        <f>'Economic Impact'!E$12</f>
        <v>#NAME?</v>
      </c>
      <c r="F29" s="169" t="str">
        <f>'Economic Impact'!F$12</f>
        <v>CHANGE</v>
      </c>
      <c r="G29" s="170" t="str">
        <f>'Economic Impact'!#REF!</f>
        <v>#ERROR!</v>
      </c>
      <c r="H29" s="171" t="str">
        <f>'Economic Impact'!#REF!</f>
        <v>#ERROR!</v>
      </c>
      <c r="I29" s="172" t="str">
        <f>'Economic Impact'!#REF!</f>
        <v>#ERROR!</v>
      </c>
      <c r="J29" s="170" t="str">
        <f>'Economic Impact'!#REF!</f>
        <v>#ERROR!</v>
      </c>
      <c r="K29" s="171" t="str">
        <f>'Economic Impact'!#REF!</f>
        <v>#ERROR!</v>
      </c>
      <c r="L29" s="171" t="str">
        <f>'Economic Impact'!#REF!</f>
        <v>#ERROR!</v>
      </c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</row>
    <row r="30" ht="15.75" customHeight="1">
      <c r="A30" s="144"/>
      <c r="B30" s="150"/>
      <c r="C30" s="150" t="str">
        <f t="array" ref="C30:C39">AREAS</f>
        <v>Greater Lincolnshire</v>
      </c>
      <c r="D30" s="173" t="str">
        <f t="shared" ref="D30:E30" si="2">IF(D13&lt;&gt;0,D13/D$13,"")</f>
        <v>#NAME?</v>
      </c>
      <c r="E30" s="173" t="str">
        <f t="shared" si="2"/>
        <v/>
      </c>
      <c r="F30" s="220" t="str">
        <f t="shared" ref="F30:F39" si="4">IFERROR(E30/$D30-1,"")</f>
        <v/>
      </c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</row>
    <row r="31" ht="15.75" customHeight="1">
      <c r="A31" s="144"/>
      <c r="B31" s="153"/>
      <c r="C31" s="154" t="s">
        <v>38</v>
      </c>
      <c r="D31" s="175" t="str">
        <f t="shared" ref="D31:E31" si="3">IF(D14&lt;&gt;0,D14/D$13,"")</f>
        <v>#NAME?</v>
      </c>
      <c r="E31" s="175" t="str">
        <f t="shared" si="3"/>
        <v/>
      </c>
      <c r="F31" s="161" t="str">
        <f t="shared" si="4"/>
        <v/>
      </c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</row>
    <row r="32" ht="15.75" customHeight="1">
      <c r="A32" s="144"/>
      <c r="B32" s="153">
        <v>1.0</v>
      </c>
      <c r="C32" s="157" t="s">
        <v>39</v>
      </c>
      <c r="D32" s="177" t="str">
        <f t="shared" ref="D32:E32" si="5">IF(D15&lt;&gt;0,D15/D$13,"")</f>
        <v>#NAME?</v>
      </c>
      <c r="E32" s="178" t="str">
        <f t="shared" si="5"/>
        <v/>
      </c>
      <c r="F32" s="161" t="str">
        <f t="shared" si="4"/>
        <v/>
      </c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</row>
    <row r="33" ht="15.75" customHeight="1">
      <c r="A33" s="144"/>
      <c r="B33" s="153">
        <v>2.0</v>
      </c>
      <c r="C33" s="157" t="s">
        <v>40</v>
      </c>
      <c r="D33" s="177" t="str">
        <f t="shared" ref="D33:E33" si="6">IF(D16&lt;&gt;0,D16/D$13,"")</f>
        <v>#NAME?</v>
      </c>
      <c r="E33" s="178" t="str">
        <f t="shared" si="6"/>
        <v/>
      </c>
      <c r="F33" s="161" t="str">
        <f t="shared" si="4"/>
        <v/>
      </c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</row>
    <row r="34" ht="15.75" customHeight="1">
      <c r="A34" s="144"/>
      <c r="B34" s="153">
        <v>3.0</v>
      </c>
      <c r="C34" s="157" t="s">
        <v>41</v>
      </c>
      <c r="D34" s="177" t="str">
        <f t="shared" ref="D34:E34" si="7">IF(D17&lt;&gt;0,D17/D$13,"")</f>
        <v>#NAME?</v>
      </c>
      <c r="E34" s="178" t="str">
        <f t="shared" si="7"/>
        <v/>
      </c>
      <c r="F34" s="161" t="str">
        <f t="shared" si="4"/>
        <v/>
      </c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</row>
    <row r="35" ht="15.75" customHeight="1">
      <c r="A35" s="144"/>
      <c r="B35" s="153">
        <v>4.0</v>
      </c>
      <c r="C35" s="157" t="s">
        <v>42</v>
      </c>
      <c r="D35" s="177" t="str">
        <f t="shared" ref="D35:E35" si="8">IF(D18&lt;&gt;0,D18/D$13,"")</f>
        <v>#NAME?</v>
      </c>
      <c r="E35" s="178" t="str">
        <f t="shared" si="8"/>
        <v/>
      </c>
      <c r="F35" s="161" t="str">
        <f t="shared" si="4"/>
        <v/>
      </c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</row>
    <row r="36" ht="15.75" customHeight="1">
      <c r="A36" s="144"/>
      <c r="B36" s="153">
        <v>5.0</v>
      </c>
      <c r="C36" s="157" t="s">
        <v>43</v>
      </c>
      <c r="D36" s="177" t="str">
        <f t="shared" ref="D36:E36" si="9">IF(D19&lt;&gt;0,D19/D$13,"")</f>
        <v>#NAME?</v>
      </c>
      <c r="E36" s="178" t="str">
        <f t="shared" si="9"/>
        <v/>
      </c>
      <c r="F36" s="161" t="str">
        <f t="shared" si="4"/>
        <v/>
      </c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</row>
    <row r="37" ht="15.75" customHeight="1">
      <c r="A37" s="144"/>
      <c r="B37" s="153">
        <v>6.0</v>
      </c>
      <c r="C37" s="157" t="s">
        <v>44</v>
      </c>
      <c r="D37" s="177" t="str">
        <f t="shared" ref="D37:E37" si="10">IF(D20&lt;&gt;0,D20/D$13,"")</f>
        <v>#NAME?</v>
      </c>
      <c r="E37" s="178" t="str">
        <f t="shared" si="10"/>
        <v/>
      </c>
      <c r="F37" s="161" t="str">
        <f t="shared" si="4"/>
        <v/>
      </c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</row>
    <row r="38" ht="15.75" customHeight="1">
      <c r="A38" s="144"/>
      <c r="B38" s="153">
        <v>7.0</v>
      </c>
      <c r="C38" s="157" t="s">
        <v>45</v>
      </c>
      <c r="D38" s="177" t="str">
        <f t="shared" ref="D38:E38" si="11">IF(D21&lt;&gt;0,D21/D$13,"")</f>
        <v>#NAME?</v>
      </c>
      <c r="E38" s="178" t="str">
        <f t="shared" si="11"/>
        <v/>
      </c>
      <c r="F38" s="161" t="str">
        <f t="shared" si="4"/>
        <v/>
      </c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</row>
    <row r="39" ht="15.75" customHeight="1">
      <c r="A39" s="144"/>
      <c r="B39" s="153">
        <v>8.0</v>
      </c>
      <c r="C39" s="157" t="s">
        <v>46</v>
      </c>
      <c r="D39" s="177" t="str">
        <f t="shared" ref="D39:E39" si="12">IF(D22&lt;&gt;0,D22/D$13,"")</f>
        <v>#NAME?</v>
      </c>
      <c r="E39" s="178" t="str">
        <f t="shared" si="12"/>
        <v/>
      </c>
      <c r="F39" s="161" t="str">
        <f t="shared" si="4"/>
        <v/>
      </c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</row>
    <row r="40" ht="15.75" customHeight="1">
      <c r="A40" s="144"/>
      <c r="B40" s="144"/>
      <c r="C40" s="144"/>
      <c r="D40" s="179"/>
      <c r="E40" s="179"/>
      <c r="F40" s="161"/>
      <c r="G40" s="179"/>
      <c r="H40" s="161"/>
      <c r="I40" s="161"/>
      <c r="J40" s="179"/>
      <c r="K40" s="161"/>
      <c r="L40" s="161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</row>
    <row r="41" ht="15.75" customHeight="1">
      <c r="A41" s="144"/>
      <c r="B41" s="144"/>
      <c r="C41" s="180"/>
      <c r="D41" s="181" t="s">
        <v>47</v>
      </c>
      <c r="E41" s="179"/>
      <c r="F41" s="221">
        <v>0.03</v>
      </c>
      <c r="G41" s="144"/>
      <c r="H41" s="161"/>
      <c r="I41" s="161"/>
      <c r="J41" s="179"/>
      <c r="K41" s="161"/>
      <c r="L41" s="161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</row>
    <row r="42" ht="15.75" customHeight="1">
      <c r="A42" s="144"/>
      <c r="B42" s="144"/>
      <c r="D42" s="181" t="s">
        <v>48</v>
      </c>
      <c r="E42" s="144"/>
      <c r="F42" s="222">
        <v>-0.03</v>
      </c>
      <c r="G42" s="144"/>
      <c r="H42" s="165"/>
      <c r="I42" s="165"/>
      <c r="J42" s="144"/>
      <c r="K42" s="165"/>
      <c r="L42" s="165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</row>
    <row r="43" ht="15.75" customHeight="1">
      <c r="A43" s="144"/>
      <c r="B43" s="144"/>
      <c r="C43" s="144"/>
      <c r="D43" s="184"/>
      <c r="E43" s="144"/>
      <c r="F43" s="165"/>
      <c r="G43" s="144"/>
      <c r="H43" s="165"/>
      <c r="I43" s="165"/>
      <c r="J43" s="144"/>
      <c r="K43" s="165"/>
      <c r="L43" s="165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</row>
    <row r="44" ht="15.75" customHeight="1">
      <c r="A44" s="144"/>
      <c r="B44" s="144"/>
      <c r="C44" s="185"/>
      <c r="D44" s="185"/>
      <c r="E44" s="185"/>
      <c r="F44" s="185"/>
      <c r="G44" s="186"/>
      <c r="H44" s="186"/>
      <c r="I44" s="186"/>
      <c r="J44" s="187"/>
      <c r="K44" s="186"/>
      <c r="L44" s="188" t="s">
        <v>49</v>
      </c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</row>
    <row r="45" ht="15.75" customHeight="1">
      <c r="A45" s="144"/>
      <c r="B45" s="189" t="s">
        <v>50</v>
      </c>
      <c r="C45" s="190"/>
      <c r="D45" s="190"/>
      <c r="E45" s="190"/>
      <c r="F45" s="190"/>
      <c r="G45" s="144"/>
      <c r="H45" s="165"/>
      <c r="I45" s="165"/>
      <c r="J45" s="144"/>
      <c r="K45" s="165"/>
      <c r="L45" s="165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</row>
    <row r="46" ht="15.75" customHeight="1">
      <c r="A46" s="144"/>
      <c r="B46" s="191" t="s">
        <v>51</v>
      </c>
      <c r="G46" s="144"/>
      <c r="H46" s="165"/>
      <c r="I46" s="165"/>
      <c r="J46" s="144"/>
      <c r="K46" s="165"/>
      <c r="L46" s="165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</row>
    <row r="47" ht="15.75" customHeight="1">
      <c r="A47" s="144"/>
      <c r="G47" s="144"/>
      <c r="H47" s="165"/>
      <c r="I47" s="165"/>
      <c r="J47" s="144"/>
      <c r="K47" s="165"/>
      <c r="L47" s="165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</row>
    <row r="48" ht="15.75" customHeight="1">
      <c r="A48" s="144"/>
      <c r="B48" s="191" t="s">
        <v>52</v>
      </c>
      <c r="G48" s="144"/>
      <c r="H48" s="165"/>
      <c r="I48" s="165"/>
      <c r="J48" s="144"/>
      <c r="K48" s="165"/>
      <c r="L48" s="165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</row>
    <row r="49" ht="15.75" customHeight="1">
      <c r="A49" s="144"/>
      <c r="G49" s="144"/>
      <c r="H49" s="165"/>
      <c r="I49" s="165"/>
      <c r="J49" s="144"/>
      <c r="K49" s="165"/>
      <c r="L49" s="165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</row>
    <row r="50" ht="15.75" customHeight="1">
      <c r="A50" s="144"/>
      <c r="B50" s="185"/>
      <c r="C50" s="185"/>
      <c r="D50" s="185"/>
      <c r="E50" s="185"/>
      <c r="F50" s="185"/>
      <c r="G50" s="144"/>
      <c r="H50" s="165"/>
      <c r="I50" s="165"/>
      <c r="J50" s="144"/>
      <c r="K50" s="165"/>
      <c r="L50" s="165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</row>
    <row r="51" ht="15.75" customHeight="1">
      <c r="A51" s="144"/>
      <c r="B51" s="185"/>
      <c r="C51" s="185"/>
      <c r="D51" s="185"/>
      <c r="E51" s="185"/>
      <c r="F51" s="185"/>
      <c r="G51" s="144"/>
      <c r="H51" s="165"/>
      <c r="I51" s="165"/>
      <c r="J51" s="144"/>
      <c r="K51" s="165"/>
      <c r="L51" s="165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</row>
    <row r="52" ht="15.75" customHeight="1">
      <c r="A52" s="144"/>
      <c r="B52" s="144"/>
      <c r="C52" s="144"/>
      <c r="D52" s="144"/>
      <c r="E52" s="144"/>
      <c r="F52" s="165"/>
      <c r="G52" s="144"/>
      <c r="H52" s="165"/>
      <c r="I52" s="165"/>
      <c r="J52" s="144"/>
      <c r="K52" s="165"/>
      <c r="L52" s="165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</row>
    <row r="53" ht="15.75" customHeight="1">
      <c r="A53" s="144"/>
      <c r="B53" s="144"/>
      <c r="C53" s="144"/>
      <c r="D53" s="144"/>
      <c r="E53" s="144"/>
      <c r="F53" s="165"/>
      <c r="G53" s="144"/>
      <c r="H53" s="165"/>
      <c r="I53" s="165"/>
      <c r="J53" s="144"/>
      <c r="K53" s="165"/>
      <c r="L53" s="165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</row>
    <row r="54" ht="15.75" customHeight="1">
      <c r="A54" s="144"/>
      <c r="B54" s="144"/>
      <c r="C54" s="144"/>
      <c r="D54" s="144"/>
      <c r="E54" s="144"/>
      <c r="F54" s="165"/>
      <c r="G54" s="144"/>
      <c r="H54" s="165"/>
      <c r="I54" s="165"/>
      <c r="J54" s="144"/>
      <c r="K54" s="165"/>
      <c r="L54" s="165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</row>
    <row r="55" ht="15.75" customHeight="1">
      <c r="A55" s="144"/>
      <c r="B55" s="144"/>
      <c r="C55" s="144"/>
      <c r="D55" s="144"/>
      <c r="E55" s="144"/>
      <c r="F55" s="165"/>
      <c r="G55" s="144"/>
      <c r="H55" s="165"/>
      <c r="I55" s="165"/>
      <c r="J55" s="144"/>
      <c r="K55" s="165"/>
      <c r="L55" s="165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</row>
    <row r="56" ht="15.75" customHeight="1">
      <c r="A56" s="144"/>
      <c r="B56" s="144"/>
      <c r="C56" s="144"/>
      <c r="D56" s="144"/>
      <c r="E56" s="144"/>
      <c r="F56" s="165"/>
      <c r="G56" s="144"/>
      <c r="H56" s="165"/>
      <c r="I56" s="165"/>
      <c r="J56" s="144"/>
      <c r="K56" s="165"/>
      <c r="L56" s="165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</row>
    <row r="57" ht="15.75" customHeight="1">
      <c r="A57" s="144"/>
      <c r="B57" s="144"/>
      <c r="C57" s="192" t="str">
        <f>"© Global Tourism Solutions (UK) Ltd "&amp;YEAR(NOW())</f>
        <v>© Global Tourism Solutions (UK) Ltd 2021</v>
      </c>
      <c r="D57" s="193" t="s">
        <v>53</v>
      </c>
      <c r="E57" s="186"/>
      <c r="F57" s="186"/>
      <c r="G57" s="144"/>
      <c r="H57" s="165"/>
      <c r="I57" s="165"/>
      <c r="J57" s="144"/>
      <c r="K57" s="165"/>
      <c r="L57" s="165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</row>
    <row r="58" ht="15.75" customHeight="1">
      <c r="A58" s="144"/>
      <c r="B58" s="144"/>
      <c r="C58" s="144"/>
      <c r="D58" s="144"/>
      <c r="E58" s="144"/>
      <c r="F58" s="165"/>
      <c r="G58" s="144"/>
      <c r="H58" s="165"/>
      <c r="I58" s="165"/>
      <c r="J58" s="144"/>
      <c r="K58" s="165"/>
      <c r="L58" s="165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</row>
    <row r="59" ht="15.75" customHeight="1">
      <c r="A59" s="144"/>
      <c r="B59" s="144"/>
      <c r="C59" s="144"/>
      <c r="D59" s="144"/>
      <c r="E59" s="144"/>
      <c r="F59" s="165"/>
      <c r="G59" s="144"/>
      <c r="H59" s="165"/>
      <c r="I59" s="165"/>
      <c r="J59" s="144"/>
      <c r="K59" s="165"/>
      <c r="L59" s="165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</row>
    <row r="60" ht="15.75" customHeight="1">
      <c r="A60" s="144"/>
      <c r="B60" s="144"/>
      <c r="C60" s="144"/>
      <c r="D60" s="144"/>
      <c r="E60" s="144"/>
      <c r="F60" s="165"/>
      <c r="G60" s="144"/>
      <c r="H60" s="165"/>
      <c r="I60" s="165"/>
      <c r="J60" s="144"/>
      <c r="K60" s="165"/>
      <c r="L60" s="165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</row>
    <row r="61" ht="15.75" customHeight="1">
      <c r="A61" s="144"/>
      <c r="B61" s="144"/>
      <c r="C61" s="144"/>
      <c r="D61" s="144"/>
      <c r="E61" s="144"/>
      <c r="F61" s="165"/>
      <c r="G61" s="144"/>
      <c r="H61" s="165"/>
      <c r="I61" s="165"/>
      <c r="J61" s="144"/>
      <c r="K61" s="165"/>
      <c r="L61" s="165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</row>
    <row r="62" ht="15.75" customHeight="1">
      <c r="A62" s="144"/>
      <c r="B62" s="144"/>
      <c r="C62" s="144"/>
      <c r="D62" s="144"/>
      <c r="E62" s="144"/>
      <c r="F62" s="165"/>
      <c r="G62" s="144"/>
      <c r="H62" s="165"/>
      <c r="I62" s="165"/>
      <c r="J62" s="144"/>
      <c r="K62" s="165"/>
      <c r="L62" s="165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</row>
    <row r="63" ht="15.75" customHeight="1">
      <c r="A63" s="144"/>
      <c r="B63" s="144"/>
      <c r="C63" s="144"/>
      <c r="D63" s="144"/>
      <c r="E63" s="144"/>
      <c r="F63" s="165"/>
      <c r="G63" s="144"/>
      <c r="H63" s="165"/>
      <c r="I63" s="165"/>
      <c r="J63" s="144"/>
      <c r="K63" s="165"/>
      <c r="L63" s="165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</row>
    <row r="64" ht="15.75" customHeight="1">
      <c r="A64" s="144"/>
      <c r="B64" s="144"/>
      <c r="C64" s="144"/>
      <c r="D64" s="144"/>
      <c r="E64" s="144"/>
      <c r="F64" s="165"/>
      <c r="G64" s="144"/>
      <c r="H64" s="165"/>
      <c r="I64" s="165"/>
      <c r="J64" s="144"/>
      <c r="K64" s="165"/>
      <c r="L64" s="165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</row>
    <row r="65" ht="15.75" customHeight="1">
      <c r="A65" s="144"/>
      <c r="B65" s="144"/>
      <c r="C65" s="144"/>
      <c r="D65" s="144"/>
      <c r="E65" s="144"/>
      <c r="F65" s="165"/>
      <c r="G65" s="144"/>
      <c r="H65" s="165"/>
      <c r="I65" s="165"/>
      <c r="J65" s="144"/>
      <c r="K65" s="165"/>
      <c r="L65" s="165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</row>
    <row r="66" ht="15.75" customHeight="1">
      <c r="A66" s="144"/>
      <c r="B66" s="144"/>
      <c r="C66" s="144"/>
      <c r="D66" s="144"/>
      <c r="E66" s="144"/>
      <c r="F66" s="165"/>
      <c r="G66" s="144"/>
      <c r="H66" s="165"/>
      <c r="I66" s="165"/>
      <c r="J66" s="144"/>
      <c r="K66" s="165"/>
      <c r="L66" s="165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</row>
    <row r="67" ht="15.75" customHeight="1">
      <c r="A67" s="144"/>
      <c r="B67" s="144"/>
      <c r="C67" s="144"/>
      <c r="D67" s="144"/>
      <c r="E67" s="144"/>
      <c r="F67" s="165"/>
      <c r="G67" s="144"/>
      <c r="H67" s="165"/>
      <c r="I67" s="165"/>
      <c r="J67" s="144"/>
      <c r="K67" s="165"/>
      <c r="L67" s="165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</row>
    <row r="68" ht="15.75" customHeight="1">
      <c r="A68" s="144"/>
      <c r="B68" s="144"/>
      <c r="C68" s="144"/>
      <c r="D68" s="144"/>
      <c r="E68" s="144"/>
      <c r="F68" s="165"/>
      <c r="G68" s="144"/>
      <c r="H68" s="165"/>
      <c r="I68" s="165"/>
      <c r="J68" s="144"/>
      <c r="K68" s="165"/>
      <c r="L68" s="165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</row>
    <row r="69" ht="15.75" customHeight="1">
      <c r="A69" s="144"/>
      <c r="B69" s="144"/>
      <c r="C69" s="144"/>
      <c r="D69" s="144"/>
      <c r="E69" s="144"/>
      <c r="F69" s="165"/>
      <c r="G69" s="144"/>
      <c r="H69" s="165"/>
      <c r="I69" s="165"/>
      <c r="J69" s="144"/>
      <c r="K69" s="165"/>
      <c r="L69" s="165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</row>
    <row r="70" ht="15.75" customHeight="1">
      <c r="A70" s="135"/>
      <c r="B70" s="135"/>
      <c r="C70" s="135"/>
      <c r="D70" s="135"/>
      <c r="E70" s="135"/>
      <c r="F70" s="194"/>
      <c r="G70" s="193"/>
      <c r="H70" s="194"/>
      <c r="I70" s="194"/>
      <c r="J70" s="193"/>
      <c r="K70" s="194"/>
      <c r="L70" s="194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ht="15.75" hidden="1" customHeight="1">
      <c r="A71" s="135"/>
      <c r="B71" s="135"/>
      <c r="C71" s="135"/>
      <c r="D71" s="135"/>
      <c r="E71" s="135"/>
      <c r="F71" s="165"/>
      <c r="G71" s="135"/>
      <c r="H71" s="165"/>
      <c r="I71" s="165"/>
      <c r="J71" s="135"/>
      <c r="K71" s="165"/>
      <c r="L71" s="16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ht="15.75" customHeight="1">
      <c r="A72" s="135"/>
      <c r="B72" s="135"/>
      <c r="C72" s="135"/>
      <c r="D72" s="135"/>
      <c r="E72" s="135"/>
      <c r="F72" s="165"/>
      <c r="G72" s="135"/>
      <c r="H72" s="165"/>
      <c r="I72" s="165"/>
      <c r="J72" s="135"/>
      <c r="K72" s="165"/>
      <c r="L72" s="16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ht="15.75" customHeight="1">
      <c r="A73" s="135"/>
      <c r="B73" s="135"/>
      <c r="C73" s="135" t="str">
        <f>CONTROLS!$C2</f>
        <v>Greater Lincolnshire</v>
      </c>
      <c r="D73" s="135" t="str">
        <f t="array" ref="D73">C73&amp;CHAR(10)&amp;TEXT(E13,"###,###,###,##0")&amp;CHAR(10)&amp;INDEX(CONTROLS!$H$2:$H$10,MATCH(LEFT(INDEX(HEADINGS,CONTROLS!$A$1),2)&amp;"*",CONTROLS!$E$2:$E$10,0))&amp;CHAR(10)&amp;"("&amp;TEXT(E30,"#0.0%"&amp;")")</f>
        <v>#NAME?</v>
      </c>
      <c r="E73" s="135"/>
      <c r="F73" s="165"/>
      <c r="G73" s="135"/>
      <c r="H73" s="165"/>
      <c r="I73" s="165"/>
      <c r="J73" s="135"/>
      <c r="K73" s="165"/>
      <c r="L73" s="16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ht="15.75" customHeight="1">
      <c r="A74" s="135"/>
      <c r="B74" s="135"/>
      <c r="C74" s="135" t="str">
        <f>CONTROLS!$C3</f>
        <v>Lincolnshire</v>
      </c>
      <c r="D74" s="135" t="str">
        <f t="array" ref="D74">C74&amp;CHAR(10)&amp;TEXT(E14,"###,###,###,##0")&amp;CHAR(10)&amp;INDEX(CONTROLS!$H$2:$H$10,MATCH(LEFT(INDEX(HEADINGS,CONTROLS!$A$1),2)&amp;"*",CONTROLS!$E$2:$E$10,0))&amp;CHAR(10)&amp;"("&amp;TEXT(E31,"#0.0%"&amp;")")</f>
        <v>#NAME?</v>
      </c>
      <c r="E74" s="135"/>
      <c r="F74" s="165"/>
      <c r="G74" s="135"/>
      <c r="H74" s="165"/>
      <c r="I74" s="165"/>
      <c r="J74" s="135"/>
      <c r="K74" s="165"/>
      <c r="L74" s="16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ht="15.75" customHeight="1">
      <c r="A75" s="135"/>
      <c r="B75" s="135"/>
      <c r="C75" s="135" t="str">
        <f>CONTROLS!$C4</f>
        <v>Boston</v>
      </c>
      <c r="D75" s="135" t="str">
        <f t="array" ref="D75">C75&amp;CHAR(10)&amp;TEXT(E15,"###,###,###,##0")&amp;CHAR(10)&amp;INDEX(CONTROLS!$H$2:$H$10,MATCH(LEFT(INDEX(HEADINGS,CONTROLS!$A$1),2)&amp;"*",CONTROLS!$E$2:$E$10,0))&amp;CHAR(10)&amp;"("&amp;TEXT(E32,"#0.0%"&amp;")")</f>
        <v>#NAME?</v>
      </c>
      <c r="E75" s="135"/>
      <c r="F75" s="165"/>
      <c r="G75" s="135"/>
      <c r="H75" s="165"/>
      <c r="I75" s="165"/>
      <c r="J75" s="135"/>
      <c r="K75" s="165"/>
      <c r="L75" s="16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ht="15.75" customHeight="1">
      <c r="A76" s="135"/>
      <c r="B76" s="135"/>
      <c r="C76" s="135" t="str">
        <f>CONTROLS!$C5</f>
        <v>East Lindsey</v>
      </c>
      <c r="D76" s="135" t="str">
        <f t="array" ref="D76">C76&amp;CHAR(10)&amp;TEXT(E16,"###,###,###,##0")&amp;CHAR(10)&amp;INDEX(CONTROLS!$H$2:$H$10,MATCH(LEFT(INDEX(HEADINGS,CONTROLS!$A$1),2)&amp;"*",CONTROLS!$E$2:$E$10,0))&amp;CHAR(10)&amp;"("&amp;TEXT(E33,"#0.0%"&amp;")")</f>
        <v>#NAME?</v>
      </c>
      <c r="E76" s="135"/>
      <c r="F76" s="165"/>
      <c r="G76" s="135"/>
      <c r="H76" s="165"/>
      <c r="I76" s="165"/>
      <c r="J76" s="135"/>
      <c r="K76" s="165"/>
      <c r="L76" s="16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ht="15.75" customHeight="1">
      <c r="A77" s="135"/>
      <c r="B77" s="135"/>
      <c r="C77" s="135" t="str">
        <f>CONTROLS!$C6</f>
        <v>Lincoln</v>
      </c>
      <c r="D77" s="135" t="str">
        <f t="array" ref="D77">C77&amp;CHAR(10)&amp;TEXT(E17,"###,###,###,##0")&amp;CHAR(10)&amp;INDEX(CONTROLS!$H$2:$H$10,MATCH(LEFT(INDEX(HEADINGS,CONTROLS!$A$1),2)&amp;"*",CONTROLS!$E$2:$E$10,0))&amp;CHAR(10)&amp;"("&amp;TEXT(E34,"#0.0%"&amp;")")</f>
        <v>#NAME?</v>
      </c>
      <c r="E77" s="135"/>
      <c r="F77" s="165"/>
      <c r="G77" s="135"/>
      <c r="H77" s="165"/>
      <c r="I77" s="165"/>
      <c r="J77" s="135"/>
      <c r="K77" s="165"/>
      <c r="L77" s="16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ht="15.75" customHeight="1">
      <c r="A78" s="135"/>
      <c r="B78" s="135"/>
      <c r="C78" s="135" t="str">
        <f>CONTROLS!$C7</f>
        <v>North East Lincolnshire</v>
      </c>
      <c r="D78" s="135" t="str">
        <f t="array" ref="D78">C78&amp;CHAR(10)&amp;TEXT(E18,"###,###,###,##0")&amp;CHAR(10)&amp;INDEX(CONTROLS!$H$2:$H$10,MATCH(LEFT(INDEX(HEADINGS,CONTROLS!$A$1),2)&amp;"*",CONTROLS!$E$2:$E$10,0))&amp;CHAR(10)&amp;"("&amp;TEXT(E35,"#0.0%"&amp;")")</f>
        <v>#NAME?</v>
      </c>
      <c r="E78" s="135"/>
      <c r="F78" s="165"/>
      <c r="G78" s="135"/>
      <c r="H78" s="165"/>
      <c r="I78" s="165"/>
      <c r="J78" s="135"/>
      <c r="K78" s="165"/>
      <c r="L78" s="16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ht="15.75" customHeight="1">
      <c r="A79" s="135"/>
      <c r="B79" s="135"/>
      <c r="C79" s="135" t="str">
        <f>CONTROLS!$C8</f>
        <v>North Kesteven</v>
      </c>
      <c r="D79" s="135" t="str">
        <f t="array" ref="D79">C79&amp;CHAR(10)&amp;TEXT(E19,"###,###,###,##0")&amp;CHAR(10)&amp;INDEX(CONTROLS!$H$2:$H$10,MATCH(LEFT(INDEX(HEADINGS,CONTROLS!$A$1),2)&amp;"*",CONTROLS!$E$2:$E$10,0))&amp;CHAR(10)&amp;"("&amp;TEXT(E36,"#0.0%"&amp;")")</f>
        <v>#NAME?</v>
      </c>
      <c r="E79" s="135"/>
      <c r="F79" s="165"/>
      <c r="G79" s="135"/>
      <c r="H79" s="165"/>
      <c r="I79" s="165"/>
      <c r="J79" s="135"/>
      <c r="K79" s="165"/>
      <c r="L79" s="16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ht="15.75" customHeight="1">
      <c r="A80" s="135"/>
      <c r="B80" s="135"/>
      <c r="C80" s="135" t="str">
        <f>CONTROLS!$C9</f>
        <v>North Lincolnshire</v>
      </c>
      <c r="D80" s="135" t="str">
        <f t="array" ref="D80">C80&amp;CHAR(10)&amp;TEXT(E20,"###,###,###,##0")&amp;CHAR(10)&amp;INDEX(CONTROLS!$H$2:$H$10,MATCH(LEFT(INDEX(HEADINGS,CONTROLS!$A$1),2)&amp;"*",CONTROLS!$E$2:$E$10,0))&amp;CHAR(10)&amp;"("&amp;TEXT(E37,"#0.0%"&amp;")")</f>
        <v>#NAME?</v>
      </c>
      <c r="E80" s="135"/>
      <c r="F80" s="165"/>
      <c r="G80" s="135"/>
      <c r="H80" s="165"/>
      <c r="I80" s="165"/>
      <c r="J80" s="135"/>
      <c r="K80" s="165"/>
      <c r="L80" s="16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ht="15.75" customHeight="1">
      <c r="A81" s="135"/>
      <c r="B81" s="135"/>
      <c r="C81" s="135" t="str">
        <f>CONTROLS!$C10</f>
        <v>South Kesteven</v>
      </c>
      <c r="D81" s="135" t="str">
        <f t="array" ref="D81">C81&amp;CHAR(10)&amp;TEXT(E21,"###,###,###,##0")&amp;CHAR(10)&amp;INDEX(CONTROLS!$H$2:$H$10,MATCH(LEFT(INDEX(HEADINGS,CONTROLS!$A$1),2)&amp;"*",CONTROLS!$E$2:$E$10,0))&amp;CHAR(10)&amp;"("&amp;TEXT(E38,"#0.0%"&amp;")")</f>
        <v>#NAME?</v>
      </c>
      <c r="E81" s="135"/>
      <c r="F81" s="165"/>
      <c r="G81" s="135"/>
      <c r="H81" s="165"/>
      <c r="I81" s="165"/>
      <c r="J81" s="135"/>
      <c r="K81" s="165"/>
      <c r="L81" s="16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ht="15.75" customHeight="1">
      <c r="A82" s="135"/>
      <c r="B82" s="135"/>
      <c r="C82" s="135" t="str">
        <f>CONTROLS!$C11</f>
        <v>West Lindsey</v>
      </c>
      <c r="D82" s="135" t="str">
        <f t="array" ref="D82">C82&amp;CHAR(10)&amp;TEXT(E22,"###,###,###,##0")&amp;CHAR(10)&amp;INDEX(CONTROLS!$H$2:$H$10,MATCH(LEFT(INDEX(HEADINGS,CONTROLS!$A$1),2)&amp;"*",CONTROLS!$E$2:$E$10,0))&amp;CHAR(10)&amp;"("&amp;TEXT(E39,"#0.0%"&amp;")")</f>
        <v>#NAME?</v>
      </c>
      <c r="E82" s="135"/>
      <c r="F82" s="165"/>
      <c r="G82" s="135"/>
      <c r="H82" s="165"/>
      <c r="I82" s="165"/>
      <c r="J82" s="135"/>
      <c r="K82" s="165"/>
      <c r="L82" s="16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ht="15.75" customHeight="1">
      <c r="A83" s="135"/>
      <c r="B83" s="135"/>
      <c r="C83" s="135"/>
      <c r="D83" s="195" t="str">
        <f>"South Holland"&amp;CHAR(10)&amp;"Not Published"</f>
        <v>South Holland
Not Published</v>
      </c>
      <c r="E83" s="135"/>
      <c r="F83" s="165"/>
      <c r="G83" s="135"/>
      <c r="H83" s="165"/>
      <c r="I83" s="165"/>
      <c r="J83" s="135"/>
      <c r="K83" s="165"/>
      <c r="L83" s="16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ht="15.75" customHeight="1">
      <c r="A84" s="135"/>
      <c r="B84" s="135"/>
      <c r="C84" s="135"/>
      <c r="D84" s="135"/>
      <c r="E84" s="135"/>
      <c r="F84" s="165"/>
      <c r="G84" s="135"/>
      <c r="H84" s="165"/>
      <c r="I84" s="165"/>
      <c r="J84" s="135"/>
      <c r="K84" s="165"/>
      <c r="L84" s="16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ht="15.75" customHeight="1">
      <c r="A85" s="135"/>
      <c r="B85" s="135"/>
      <c r="C85" s="135"/>
      <c r="D85" s="135"/>
      <c r="E85" s="135"/>
      <c r="F85" s="165"/>
      <c r="G85" s="135"/>
      <c r="H85" s="165"/>
      <c r="I85" s="165"/>
      <c r="J85" s="135"/>
      <c r="K85" s="165"/>
      <c r="L85" s="16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ht="15.75" customHeight="1">
      <c r="A86" s="135"/>
      <c r="B86" s="135"/>
      <c r="C86" s="135"/>
      <c r="D86" s="135"/>
      <c r="E86" s="135"/>
      <c r="F86" s="165"/>
      <c r="G86" s="135"/>
      <c r="H86" s="165"/>
      <c r="I86" s="165"/>
      <c r="J86" s="135"/>
      <c r="K86" s="165"/>
      <c r="L86" s="16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ht="15.75" customHeight="1">
      <c r="A87" s="135"/>
      <c r="B87" s="135"/>
      <c r="C87" s="135"/>
      <c r="D87" s="135"/>
      <c r="E87" s="135"/>
      <c r="F87" s="165"/>
      <c r="G87" s="135"/>
      <c r="H87" s="165"/>
      <c r="I87" s="165"/>
      <c r="J87" s="135"/>
      <c r="K87" s="165"/>
      <c r="L87" s="16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ht="15.75" customHeight="1">
      <c r="A88" s="135"/>
      <c r="B88" s="135"/>
      <c r="C88" s="135"/>
      <c r="D88" s="135"/>
      <c r="E88" s="135"/>
      <c r="F88" s="165"/>
      <c r="G88" s="135"/>
      <c r="H88" s="165"/>
      <c r="I88" s="165"/>
      <c r="J88" s="135"/>
      <c r="K88" s="165"/>
      <c r="L88" s="16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ht="15.75" customHeight="1">
      <c r="A89" s="135"/>
      <c r="B89" s="135"/>
      <c r="C89" s="135"/>
      <c r="D89" s="135"/>
      <c r="E89" s="135"/>
      <c r="F89" s="165"/>
      <c r="G89" s="135"/>
      <c r="H89" s="165"/>
      <c r="I89" s="165"/>
      <c r="J89" s="135"/>
      <c r="K89" s="165"/>
      <c r="L89" s="16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ht="15.75" customHeight="1">
      <c r="A90" s="135"/>
      <c r="B90" s="135"/>
      <c r="C90" s="135"/>
      <c r="D90" s="135"/>
      <c r="E90" s="135"/>
      <c r="F90" s="165"/>
      <c r="G90" s="135"/>
      <c r="H90" s="165"/>
      <c r="I90" s="165"/>
      <c r="J90" s="135"/>
      <c r="K90" s="165"/>
      <c r="L90" s="16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ht="15.75" customHeight="1">
      <c r="A91" s="135"/>
      <c r="B91" s="135"/>
      <c r="C91" s="135"/>
      <c r="D91" s="135"/>
      <c r="E91" s="135"/>
      <c r="F91" s="165"/>
      <c r="G91" s="135"/>
      <c r="H91" s="165"/>
      <c r="I91" s="165"/>
      <c r="J91" s="135"/>
      <c r="K91" s="165"/>
      <c r="L91" s="16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ht="15.75" customHeight="1">
      <c r="A92" s="135"/>
      <c r="B92" s="135"/>
      <c r="C92" s="135"/>
      <c r="D92" s="135"/>
      <c r="E92" s="135"/>
      <c r="F92" s="165"/>
      <c r="G92" s="135"/>
      <c r="H92" s="165"/>
      <c r="I92" s="165"/>
      <c r="J92" s="135"/>
      <c r="K92" s="165"/>
      <c r="L92" s="16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ht="15.75" customHeight="1">
      <c r="A93" s="135"/>
      <c r="B93" s="135"/>
      <c r="C93" s="135"/>
      <c r="D93" s="135"/>
      <c r="E93" s="135"/>
      <c r="F93" s="165"/>
      <c r="G93" s="135"/>
      <c r="H93" s="165"/>
      <c r="I93" s="165"/>
      <c r="J93" s="135"/>
      <c r="K93" s="165"/>
      <c r="L93" s="16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ht="15.75" customHeight="1">
      <c r="A94" s="135"/>
      <c r="B94" s="135"/>
      <c r="C94" s="135"/>
      <c r="D94" s="135"/>
      <c r="E94" s="135"/>
      <c r="F94" s="165"/>
      <c r="G94" s="135"/>
      <c r="H94" s="165"/>
      <c r="I94" s="165"/>
      <c r="J94" s="135"/>
      <c r="K94" s="165"/>
      <c r="L94" s="16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ht="15.75" customHeight="1">
      <c r="A95" s="135"/>
      <c r="B95" s="135"/>
      <c r="C95" s="135"/>
      <c r="D95" s="135"/>
      <c r="E95" s="135"/>
      <c r="F95" s="165"/>
      <c r="G95" s="135"/>
      <c r="H95" s="165"/>
      <c r="I95" s="165"/>
      <c r="J95" s="135"/>
      <c r="K95" s="165"/>
      <c r="L95" s="16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ht="15.75" customHeight="1">
      <c r="A96" s="135"/>
      <c r="B96" s="135"/>
      <c r="C96" s="135"/>
      <c r="D96" s="135"/>
      <c r="E96" s="135"/>
      <c r="F96" s="165"/>
      <c r="G96" s="135"/>
      <c r="H96" s="165"/>
      <c r="I96" s="165"/>
      <c r="J96" s="135"/>
      <c r="K96" s="165"/>
      <c r="L96" s="16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ht="15.75" customHeight="1">
      <c r="A97" s="135"/>
      <c r="B97" s="135"/>
      <c r="C97" s="135"/>
      <c r="D97" s="135"/>
      <c r="E97" s="135"/>
      <c r="F97" s="165"/>
      <c r="G97" s="135"/>
      <c r="H97" s="165"/>
      <c r="I97" s="165"/>
      <c r="J97" s="135"/>
      <c r="K97" s="165"/>
      <c r="L97" s="16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ht="15.75" customHeight="1">
      <c r="A98" s="135"/>
      <c r="B98" s="135"/>
      <c r="C98" s="135"/>
      <c r="D98" s="135"/>
      <c r="E98" s="135"/>
      <c r="F98" s="165"/>
      <c r="G98" s="135"/>
      <c r="H98" s="165"/>
      <c r="I98" s="165"/>
      <c r="J98" s="135"/>
      <c r="K98" s="165"/>
      <c r="L98" s="16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ht="15.75" customHeight="1">
      <c r="A99" s="135"/>
      <c r="B99" s="135"/>
      <c r="C99" s="135"/>
      <c r="D99" s="135"/>
      <c r="E99" s="135"/>
      <c r="F99" s="165"/>
      <c r="G99" s="135"/>
      <c r="H99" s="165"/>
      <c r="I99" s="165"/>
      <c r="J99" s="135"/>
      <c r="K99" s="165"/>
      <c r="L99" s="16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ht="15.75" customHeight="1">
      <c r="A100" s="135"/>
      <c r="B100" s="135"/>
      <c r="C100" s="135"/>
      <c r="D100" s="135"/>
      <c r="E100" s="135"/>
      <c r="F100" s="165"/>
      <c r="G100" s="135"/>
      <c r="H100" s="165"/>
      <c r="I100" s="165"/>
      <c r="J100" s="135"/>
      <c r="K100" s="165"/>
      <c r="L100" s="16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ht="15.75" customHeight="1">
      <c r="A101" s="135"/>
      <c r="B101" s="135"/>
      <c r="C101" s="135"/>
      <c r="D101" s="135"/>
      <c r="E101" s="135"/>
      <c r="F101" s="165"/>
      <c r="G101" s="135"/>
      <c r="H101" s="165"/>
      <c r="I101" s="165"/>
      <c r="J101" s="135"/>
      <c r="K101" s="165"/>
      <c r="L101" s="16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ht="15.75" customHeight="1">
      <c r="A102" s="135"/>
      <c r="B102" s="135"/>
      <c r="C102" s="135"/>
      <c r="D102" s="135"/>
      <c r="E102" s="135"/>
      <c r="F102" s="165"/>
      <c r="G102" s="135"/>
      <c r="H102" s="165"/>
      <c r="I102" s="165"/>
      <c r="J102" s="135"/>
      <c r="K102" s="165"/>
      <c r="L102" s="16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ht="15.75" customHeight="1">
      <c r="A103" s="135"/>
      <c r="B103" s="135"/>
      <c r="C103" s="135"/>
      <c r="D103" s="135"/>
      <c r="E103" s="135"/>
      <c r="F103" s="165"/>
      <c r="G103" s="135"/>
      <c r="H103" s="165"/>
      <c r="I103" s="165"/>
      <c r="J103" s="135"/>
      <c r="K103" s="165"/>
      <c r="L103" s="16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ht="15.75" customHeight="1">
      <c r="A104" s="135"/>
      <c r="B104" s="135"/>
      <c r="C104" s="135"/>
      <c r="D104" s="135"/>
      <c r="E104" s="135"/>
      <c r="F104" s="165"/>
      <c r="G104" s="135"/>
      <c r="H104" s="165"/>
      <c r="I104" s="165"/>
      <c r="J104" s="135"/>
      <c r="K104" s="165"/>
      <c r="L104" s="16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ht="15.75" customHeight="1">
      <c r="A105" s="135"/>
      <c r="B105" s="135"/>
      <c r="C105" s="135"/>
      <c r="D105" s="135"/>
      <c r="E105" s="135"/>
      <c r="F105" s="165"/>
      <c r="G105" s="135"/>
      <c r="H105" s="165"/>
      <c r="I105" s="165"/>
      <c r="J105" s="135"/>
      <c r="K105" s="165"/>
      <c r="L105" s="16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ht="15.75" customHeight="1">
      <c r="A106" s="135"/>
      <c r="B106" s="135"/>
      <c r="C106" s="135"/>
      <c r="D106" s="135"/>
      <c r="E106" s="135"/>
      <c r="F106" s="165"/>
      <c r="G106" s="135"/>
      <c r="H106" s="165"/>
      <c r="I106" s="165"/>
      <c r="J106" s="135"/>
      <c r="K106" s="165"/>
      <c r="L106" s="16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ht="15.75" customHeight="1">
      <c r="A107" s="135"/>
      <c r="B107" s="135"/>
      <c r="C107" s="135"/>
      <c r="D107" s="135"/>
      <c r="E107" s="135"/>
      <c r="F107" s="165"/>
      <c r="G107" s="135"/>
      <c r="H107" s="165"/>
      <c r="I107" s="165"/>
      <c r="J107" s="135"/>
      <c r="K107" s="165"/>
      <c r="L107" s="16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ht="15.75" customHeight="1">
      <c r="A108" s="135"/>
      <c r="B108" s="135"/>
      <c r="C108" s="135"/>
      <c r="D108" s="135"/>
      <c r="E108" s="135"/>
      <c r="F108" s="165"/>
      <c r="G108" s="135"/>
      <c r="H108" s="165"/>
      <c r="I108" s="165"/>
      <c r="J108" s="135"/>
      <c r="K108" s="165"/>
      <c r="L108" s="16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ht="15.75" customHeight="1">
      <c r="A109" s="135"/>
      <c r="B109" s="135"/>
      <c r="C109" s="135"/>
      <c r="D109" s="135"/>
      <c r="E109" s="135"/>
      <c r="F109" s="165"/>
      <c r="G109" s="135"/>
      <c r="H109" s="165"/>
      <c r="I109" s="165"/>
      <c r="J109" s="135"/>
      <c r="K109" s="165"/>
      <c r="L109" s="16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ht="15.75" customHeight="1">
      <c r="A110" s="135"/>
      <c r="B110" s="135"/>
      <c r="C110" s="135"/>
      <c r="D110" s="135"/>
      <c r="E110" s="135"/>
      <c r="F110" s="165"/>
      <c r="G110" s="135"/>
      <c r="H110" s="165"/>
      <c r="I110" s="165"/>
      <c r="J110" s="135"/>
      <c r="K110" s="165"/>
      <c r="L110" s="16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ht="15.75" customHeight="1">
      <c r="A111" s="135"/>
      <c r="B111" s="135"/>
      <c r="C111" s="135"/>
      <c r="D111" s="135"/>
      <c r="E111" s="135"/>
      <c r="F111" s="165"/>
      <c r="G111" s="135"/>
      <c r="H111" s="165"/>
      <c r="I111" s="165"/>
      <c r="J111" s="135"/>
      <c r="K111" s="165"/>
      <c r="L111" s="16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ht="15.75" customHeight="1">
      <c r="A112" s="135"/>
      <c r="B112" s="135"/>
      <c r="C112" s="135"/>
      <c r="D112" s="135"/>
      <c r="E112" s="135"/>
      <c r="F112" s="165"/>
      <c r="G112" s="135"/>
      <c r="H112" s="165"/>
      <c r="I112" s="165"/>
      <c r="J112" s="135"/>
      <c r="K112" s="165"/>
      <c r="L112" s="16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ht="15.75" customHeight="1">
      <c r="A113" s="135"/>
      <c r="B113" s="135"/>
      <c r="C113" s="135"/>
      <c r="D113" s="135"/>
      <c r="E113" s="135"/>
      <c r="F113" s="165"/>
      <c r="G113" s="135"/>
      <c r="H113" s="165"/>
      <c r="I113" s="165"/>
      <c r="J113" s="135"/>
      <c r="K113" s="165"/>
      <c r="L113" s="16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ht="15.75" customHeight="1">
      <c r="A114" s="135"/>
      <c r="B114" s="135"/>
      <c r="C114" s="135"/>
      <c r="D114" s="135"/>
      <c r="E114" s="135"/>
      <c r="F114" s="165"/>
      <c r="G114" s="135"/>
      <c r="H114" s="165"/>
      <c r="I114" s="165"/>
      <c r="J114" s="135"/>
      <c r="K114" s="165"/>
      <c r="L114" s="16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ht="15.75" customHeight="1">
      <c r="A115" s="135"/>
      <c r="B115" s="135"/>
      <c r="C115" s="135"/>
      <c r="D115" s="135"/>
      <c r="E115" s="135"/>
      <c r="F115" s="165"/>
      <c r="G115" s="135"/>
      <c r="H115" s="165"/>
      <c r="I115" s="165"/>
      <c r="J115" s="135"/>
      <c r="K115" s="165"/>
      <c r="L115" s="16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ht="15.75" customHeight="1">
      <c r="A116" s="135"/>
      <c r="B116" s="135"/>
      <c r="C116" s="135"/>
      <c r="D116" s="135"/>
      <c r="E116" s="135"/>
      <c r="F116" s="165"/>
      <c r="G116" s="135"/>
      <c r="H116" s="165"/>
      <c r="I116" s="165"/>
      <c r="J116" s="135"/>
      <c r="K116" s="165"/>
      <c r="L116" s="16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ht="15.75" customHeight="1">
      <c r="A117" s="135"/>
      <c r="B117" s="135"/>
      <c r="C117" s="135"/>
      <c r="D117" s="135"/>
      <c r="E117" s="135"/>
      <c r="F117" s="165"/>
      <c r="G117" s="135"/>
      <c r="H117" s="165"/>
      <c r="I117" s="165"/>
      <c r="J117" s="135"/>
      <c r="K117" s="165"/>
      <c r="L117" s="16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ht="15.75" customHeight="1">
      <c r="A118" s="135"/>
      <c r="B118" s="135"/>
      <c r="C118" s="135"/>
      <c r="D118" s="135"/>
      <c r="E118" s="135"/>
      <c r="F118" s="165"/>
      <c r="G118" s="135"/>
      <c r="H118" s="165"/>
      <c r="I118" s="165"/>
      <c r="J118" s="135"/>
      <c r="K118" s="165"/>
      <c r="L118" s="16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ht="15.75" customHeight="1">
      <c r="A119" s="135"/>
      <c r="B119" s="135"/>
      <c r="C119" s="135"/>
      <c r="D119" s="135"/>
      <c r="E119" s="135"/>
      <c r="F119" s="165"/>
      <c r="G119" s="135"/>
      <c r="H119" s="165"/>
      <c r="I119" s="165"/>
      <c r="J119" s="135"/>
      <c r="K119" s="165"/>
      <c r="L119" s="16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ht="15.75" customHeight="1">
      <c r="A120" s="135"/>
      <c r="B120" s="135"/>
      <c r="C120" s="135"/>
      <c r="D120" s="135"/>
      <c r="E120" s="135"/>
      <c r="F120" s="165"/>
      <c r="G120" s="135"/>
      <c r="H120" s="165"/>
      <c r="I120" s="165"/>
      <c r="J120" s="135"/>
      <c r="K120" s="165"/>
      <c r="L120" s="16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ht="15.75" customHeight="1">
      <c r="A121" s="135"/>
      <c r="B121" s="135"/>
      <c r="C121" s="135"/>
      <c r="D121" s="135"/>
      <c r="E121" s="135"/>
      <c r="F121" s="165"/>
      <c r="G121" s="135"/>
      <c r="H121" s="165"/>
      <c r="I121" s="165"/>
      <c r="J121" s="135"/>
      <c r="K121" s="165"/>
      <c r="L121" s="16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ht="15.75" customHeight="1">
      <c r="A122" s="135"/>
      <c r="B122" s="135"/>
      <c r="C122" s="135"/>
      <c r="D122" s="135"/>
      <c r="E122" s="135"/>
      <c r="F122" s="165"/>
      <c r="G122" s="135"/>
      <c r="H122" s="165"/>
      <c r="I122" s="165"/>
      <c r="J122" s="135"/>
      <c r="K122" s="165"/>
      <c r="L122" s="16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ht="15.75" customHeight="1">
      <c r="A123" s="135"/>
      <c r="B123" s="135"/>
      <c r="C123" s="135"/>
      <c r="D123" s="135"/>
      <c r="E123" s="135"/>
      <c r="F123" s="165"/>
      <c r="G123" s="135"/>
      <c r="H123" s="165"/>
      <c r="I123" s="165"/>
      <c r="J123" s="135"/>
      <c r="K123" s="165"/>
      <c r="L123" s="16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ht="15.75" customHeight="1">
      <c r="A124" s="135"/>
      <c r="B124" s="135"/>
      <c r="C124" s="135"/>
      <c r="D124" s="135"/>
      <c r="E124" s="135"/>
      <c r="F124" s="165"/>
      <c r="G124" s="135"/>
      <c r="H124" s="165"/>
      <c r="I124" s="165"/>
      <c r="J124" s="135"/>
      <c r="K124" s="165"/>
      <c r="L124" s="16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ht="15.75" customHeight="1">
      <c r="A125" s="135"/>
      <c r="B125" s="135"/>
      <c r="C125" s="135"/>
      <c r="D125" s="135"/>
      <c r="E125" s="135"/>
      <c r="F125" s="165"/>
      <c r="G125" s="135"/>
      <c r="H125" s="165"/>
      <c r="I125" s="165"/>
      <c r="J125" s="135"/>
      <c r="K125" s="165"/>
      <c r="L125" s="16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ht="15.75" customHeight="1">
      <c r="A126" s="135"/>
      <c r="B126" s="135"/>
      <c r="C126" s="135"/>
      <c r="D126" s="135"/>
      <c r="E126" s="135"/>
      <c r="F126" s="165"/>
      <c r="G126" s="135"/>
      <c r="H126" s="165"/>
      <c r="I126" s="165"/>
      <c r="J126" s="135"/>
      <c r="K126" s="165"/>
      <c r="L126" s="16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ht="15.75" customHeight="1">
      <c r="A127" s="135"/>
      <c r="B127" s="135"/>
      <c r="C127" s="135"/>
      <c r="D127" s="135"/>
      <c r="E127" s="135"/>
      <c r="F127" s="165"/>
      <c r="G127" s="135"/>
      <c r="H127" s="165"/>
      <c r="I127" s="165"/>
      <c r="J127" s="135"/>
      <c r="K127" s="165"/>
      <c r="L127" s="16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ht="15.75" customHeight="1">
      <c r="A128" s="135"/>
      <c r="B128" s="135"/>
      <c r="C128" s="135"/>
      <c r="D128" s="135"/>
      <c r="E128" s="135"/>
      <c r="F128" s="165"/>
      <c r="G128" s="135"/>
      <c r="H128" s="165"/>
      <c r="I128" s="165"/>
      <c r="J128" s="135"/>
      <c r="K128" s="165"/>
      <c r="L128" s="16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ht="15.75" customHeight="1">
      <c r="A129" s="135"/>
      <c r="B129" s="135"/>
      <c r="C129" s="135"/>
      <c r="D129" s="135"/>
      <c r="E129" s="135"/>
      <c r="F129" s="165"/>
      <c r="G129" s="135"/>
      <c r="H129" s="165"/>
      <c r="I129" s="165"/>
      <c r="J129" s="135"/>
      <c r="K129" s="165"/>
      <c r="L129" s="16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ht="15.75" customHeight="1">
      <c r="A130" s="135"/>
      <c r="B130" s="135"/>
      <c r="C130" s="135"/>
      <c r="D130" s="135"/>
      <c r="E130" s="135"/>
      <c r="F130" s="165"/>
      <c r="G130" s="135"/>
      <c r="H130" s="165"/>
      <c r="I130" s="165"/>
      <c r="J130" s="135"/>
      <c r="K130" s="165"/>
      <c r="L130" s="16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ht="15.75" customHeight="1">
      <c r="A131" s="135"/>
      <c r="B131" s="135"/>
      <c r="C131" s="135"/>
      <c r="D131" s="135"/>
      <c r="E131" s="135"/>
      <c r="F131" s="165"/>
      <c r="G131" s="135"/>
      <c r="H131" s="165"/>
      <c r="I131" s="165"/>
      <c r="J131" s="135"/>
      <c r="K131" s="165"/>
      <c r="L131" s="16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ht="15.75" customHeight="1">
      <c r="A132" s="135"/>
      <c r="B132" s="135"/>
      <c r="C132" s="135"/>
      <c r="D132" s="135"/>
      <c r="E132" s="135"/>
      <c r="F132" s="165"/>
      <c r="G132" s="135"/>
      <c r="H132" s="165"/>
      <c r="I132" s="165"/>
      <c r="J132" s="135"/>
      <c r="K132" s="165"/>
      <c r="L132" s="16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ht="15.75" customHeight="1">
      <c r="A133" s="135"/>
      <c r="B133" s="135"/>
      <c r="C133" s="135"/>
      <c r="D133" s="135"/>
      <c r="E133" s="135"/>
      <c r="F133" s="165"/>
      <c r="G133" s="135"/>
      <c r="H133" s="165"/>
      <c r="I133" s="165"/>
      <c r="J133" s="135"/>
      <c r="K133" s="165"/>
      <c r="L133" s="16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ht="15.75" customHeight="1">
      <c r="A134" s="135"/>
      <c r="B134" s="135"/>
      <c r="C134" s="135"/>
      <c r="D134" s="135"/>
      <c r="E134" s="135"/>
      <c r="F134" s="165"/>
      <c r="G134" s="135"/>
      <c r="H134" s="165"/>
      <c r="I134" s="165"/>
      <c r="J134" s="135"/>
      <c r="K134" s="165"/>
      <c r="L134" s="16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  <row r="135" ht="15.75" customHeight="1">
      <c r="A135" s="135"/>
      <c r="B135" s="135"/>
      <c r="C135" s="135"/>
      <c r="D135" s="135"/>
      <c r="E135" s="135"/>
      <c r="F135" s="165"/>
      <c r="G135" s="135"/>
      <c r="H135" s="165"/>
      <c r="I135" s="165"/>
      <c r="J135" s="135"/>
      <c r="K135" s="165"/>
      <c r="L135" s="16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</row>
    <row r="136" ht="15.75" customHeight="1">
      <c r="A136" s="135"/>
      <c r="B136" s="135"/>
      <c r="C136" s="135"/>
      <c r="D136" s="135"/>
      <c r="E136" s="135"/>
      <c r="F136" s="165"/>
      <c r="G136" s="135"/>
      <c r="H136" s="165"/>
      <c r="I136" s="165"/>
      <c r="J136" s="135"/>
      <c r="K136" s="165"/>
      <c r="L136" s="16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</row>
    <row r="137" ht="15.75" customHeight="1">
      <c r="A137" s="135"/>
      <c r="B137" s="135"/>
      <c r="C137" s="135"/>
      <c r="D137" s="135"/>
      <c r="E137" s="135"/>
      <c r="F137" s="165"/>
      <c r="G137" s="135"/>
      <c r="H137" s="165"/>
      <c r="I137" s="165"/>
      <c r="J137" s="135"/>
      <c r="K137" s="165"/>
      <c r="L137" s="16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</row>
    <row r="138" ht="15.75" customHeight="1">
      <c r="A138" s="135"/>
      <c r="B138" s="135"/>
      <c r="C138" s="135"/>
      <c r="D138" s="135"/>
      <c r="E138" s="135"/>
      <c r="F138" s="165"/>
      <c r="G138" s="135"/>
      <c r="H138" s="165"/>
      <c r="I138" s="165"/>
      <c r="J138" s="135"/>
      <c r="K138" s="165"/>
      <c r="L138" s="16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</row>
    <row r="139" ht="15.75" customHeight="1">
      <c r="A139" s="135"/>
      <c r="B139" s="135"/>
      <c r="C139" s="135"/>
      <c r="D139" s="135"/>
      <c r="E139" s="135"/>
      <c r="F139" s="165"/>
      <c r="G139" s="135"/>
      <c r="H139" s="165"/>
      <c r="I139" s="165"/>
      <c r="J139" s="135"/>
      <c r="K139" s="165"/>
      <c r="L139" s="16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</row>
    <row r="140" ht="15.75" customHeight="1">
      <c r="A140" s="135"/>
      <c r="B140" s="135"/>
      <c r="C140" s="135"/>
      <c r="D140" s="135"/>
      <c r="E140" s="135"/>
      <c r="F140" s="165"/>
      <c r="G140" s="135"/>
      <c r="H140" s="165"/>
      <c r="I140" s="165"/>
      <c r="J140" s="135"/>
      <c r="K140" s="165"/>
      <c r="L140" s="16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</row>
    <row r="141" ht="15.75" customHeight="1">
      <c r="A141" s="135"/>
      <c r="B141" s="135"/>
      <c r="C141" s="135"/>
      <c r="D141" s="135"/>
      <c r="E141" s="135"/>
      <c r="F141" s="165"/>
      <c r="G141" s="135"/>
      <c r="H141" s="165"/>
      <c r="I141" s="165"/>
      <c r="J141" s="135"/>
      <c r="K141" s="165"/>
      <c r="L141" s="16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</row>
    <row r="142" ht="15.75" customHeight="1">
      <c r="A142" s="135"/>
      <c r="B142" s="135"/>
      <c r="C142" s="135"/>
      <c r="D142" s="135"/>
      <c r="E142" s="135"/>
      <c r="F142" s="165"/>
      <c r="G142" s="135"/>
      <c r="H142" s="165"/>
      <c r="I142" s="165"/>
      <c r="J142" s="135"/>
      <c r="K142" s="165"/>
      <c r="L142" s="16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</row>
    <row r="143" ht="15.75" customHeight="1">
      <c r="A143" s="135"/>
      <c r="B143" s="135"/>
      <c r="C143" s="135"/>
      <c r="D143" s="135"/>
      <c r="E143" s="135"/>
      <c r="F143" s="165"/>
      <c r="G143" s="135"/>
      <c r="H143" s="165"/>
      <c r="I143" s="165"/>
      <c r="J143" s="135"/>
      <c r="K143" s="165"/>
      <c r="L143" s="16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</row>
    <row r="144" ht="15.75" customHeight="1">
      <c r="A144" s="135"/>
      <c r="B144" s="135"/>
      <c r="C144" s="135"/>
      <c r="D144" s="135"/>
      <c r="E144" s="135"/>
      <c r="F144" s="165"/>
      <c r="G144" s="135"/>
      <c r="H144" s="165"/>
      <c r="I144" s="165"/>
      <c r="J144" s="135"/>
      <c r="K144" s="165"/>
      <c r="L144" s="16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</row>
    <row r="145" ht="15.75" customHeight="1">
      <c r="A145" s="135"/>
      <c r="B145" s="135"/>
      <c r="C145" s="135"/>
      <c r="D145" s="135"/>
      <c r="E145" s="135"/>
      <c r="F145" s="165"/>
      <c r="G145" s="135"/>
      <c r="H145" s="165"/>
      <c r="I145" s="165"/>
      <c r="J145" s="135"/>
      <c r="K145" s="165"/>
      <c r="L145" s="16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</row>
    <row r="146" ht="15.75" customHeight="1">
      <c r="A146" s="135"/>
      <c r="B146" s="135"/>
      <c r="C146" s="135"/>
      <c r="D146" s="135"/>
      <c r="E146" s="135"/>
      <c r="F146" s="165"/>
      <c r="G146" s="135"/>
      <c r="H146" s="165"/>
      <c r="I146" s="165"/>
      <c r="J146" s="135"/>
      <c r="K146" s="165"/>
      <c r="L146" s="16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</row>
    <row r="147" ht="15.75" customHeight="1">
      <c r="A147" s="135"/>
      <c r="B147" s="135"/>
      <c r="C147" s="135"/>
      <c r="D147" s="135"/>
      <c r="E147" s="135"/>
      <c r="F147" s="165"/>
      <c r="G147" s="135"/>
      <c r="H147" s="165"/>
      <c r="I147" s="165"/>
      <c r="J147" s="135"/>
      <c r="K147" s="165"/>
      <c r="L147" s="16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</row>
    <row r="148" ht="15.75" customHeight="1">
      <c r="A148" s="135"/>
      <c r="B148" s="135"/>
      <c r="C148" s="135"/>
      <c r="D148" s="135"/>
      <c r="E148" s="135"/>
      <c r="F148" s="165"/>
      <c r="G148" s="135"/>
      <c r="H148" s="165"/>
      <c r="I148" s="165"/>
      <c r="J148" s="135"/>
      <c r="K148" s="165"/>
      <c r="L148" s="16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</row>
    <row r="149" ht="15.75" customHeight="1">
      <c r="A149" s="135"/>
      <c r="B149" s="135"/>
      <c r="C149" s="135"/>
      <c r="D149" s="135"/>
      <c r="E149" s="135"/>
      <c r="F149" s="165"/>
      <c r="G149" s="135"/>
      <c r="H149" s="165"/>
      <c r="I149" s="165"/>
      <c r="J149" s="135"/>
      <c r="K149" s="165"/>
      <c r="L149" s="16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</row>
    <row r="150" ht="15.75" customHeight="1">
      <c r="A150" s="135"/>
      <c r="B150" s="135"/>
      <c r="C150" s="135"/>
      <c r="D150" s="135"/>
      <c r="E150" s="135"/>
      <c r="F150" s="165"/>
      <c r="G150" s="135"/>
      <c r="H150" s="165"/>
      <c r="I150" s="165"/>
      <c r="J150" s="135"/>
      <c r="K150" s="165"/>
      <c r="L150" s="16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</row>
    <row r="151" ht="15.75" customHeight="1">
      <c r="A151" s="135"/>
      <c r="B151" s="135"/>
      <c r="C151" s="135"/>
      <c r="D151" s="135"/>
      <c r="E151" s="135"/>
      <c r="F151" s="165"/>
      <c r="G151" s="135"/>
      <c r="H151" s="165"/>
      <c r="I151" s="165"/>
      <c r="J151" s="135"/>
      <c r="K151" s="165"/>
      <c r="L151" s="16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</row>
    <row r="152" ht="15.75" customHeight="1">
      <c r="A152" s="135"/>
      <c r="B152" s="135"/>
      <c r="C152" s="135"/>
      <c r="D152" s="135"/>
      <c r="E152" s="135"/>
      <c r="F152" s="165"/>
      <c r="G152" s="135"/>
      <c r="H152" s="165"/>
      <c r="I152" s="165"/>
      <c r="J152" s="135"/>
      <c r="K152" s="165"/>
      <c r="L152" s="16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</row>
    <row r="153" ht="15.75" customHeight="1">
      <c r="A153" s="135"/>
      <c r="B153" s="135"/>
      <c r="C153" s="135"/>
      <c r="D153" s="135"/>
      <c r="E153" s="135"/>
      <c r="F153" s="165"/>
      <c r="G153" s="135"/>
      <c r="H153" s="165"/>
      <c r="I153" s="165"/>
      <c r="J153" s="135"/>
      <c r="K153" s="165"/>
      <c r="L153" s="16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</row>
    <row r="154" ht="15.75" customHeight="1">
      <c r="A154" s="135"/>
      <c r="B154" s="135"/>
      <c r="C154" s="135"/>
      <c r="D154" s="135"/>
      <c r="E154" s="135"/>
      <c r="F154" s="165"/>
      <c r="G154" s="135"/>
      <c r="H154" s="165"/>
      <c r="I154" s="165"/>
      <c r="J154" s="135"/>
      <c r="K154" s="165"/>
      <c r="L154" s="16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</row>
    <row r="155" ht="15.75" customHeight="1">
      <c r="A155" s="135"/>
      <c r="B155" s="135"/>
      <c r="C155" s="135"/>
      <c r="D155" s="135"/>
      <c r="E155" s="135"/>
      <c r="F155" s="165"/>
      <c r="G155" s="135"/>
      <c r="H155" s="165"/>
      <c r="I155" s="165"/>
      <c r="J155" s="135"/>
      <c r="K155" s="165"/>
      <c r="L155" s="16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</row>
    <row r="156" ht="15.75" customHeight="1">
      <c r="A156" s="135"/>
      <c r="B156" s="135"/>
      <c r="C156" s="135"/>
      <c r="D156" s="135"/>
      <c r="E156" s="135"/>
      <c r="F156" s="165"/>
      <c r="G156" s="135"/>
      <c r="H156" s="165"/>
      <c r="I156" s="165"/>
      <c r="J156" s="135"/>
      <c r="K156" s="165"/>
      <c r="L156" s="16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</row>
    <row r="157" ht="15.75" customHeight="1">
      <c r="A157" s="135"/>
      <c r="B157" s="135"/>
      <c r="C157" s="135"/>
      <c r="D157" s="135"/>
      <c r="E157" s="135"/>
      <c r="F157" s="165"/>
      <c r="G157" s="135"/>
      <c r="H157" s="165"/>
      <c r="I157" s="165"/>
      <c r="J157" s="135"/>
      <c r="K157" s="165"/>
      <c r="L157" s="16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</row>
    <row r="158" ht="15.75" customHeight="1">
      <c r="A158" s="135"/>
      <c r="B158" s="135"/>
      <c r="C158" s="135"/>
      <c r="D158" s="135"/>
      <c r="E158" s="135"/>
      <c r="F158" s="165"/>
      <c r="G158" s="135"/>
      <c r="H158" s="165"/>
      <c r="I158" s="165"/>
      <c r="J158" s="135"/>
      <c r="K158" s="165"/>
      <c r="L158" s="16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</row>
    <row r="159" ht="15.75" customHeight="1">
      <c r="A159" s="135"/>
      <c r="B159" s="135"/>
      <c r="C159" s="135"/>
      <c r="D159" s="135"/>
      <c r="E159" s="135"/>
      <c r="F159" s="165"/>
      <c r="G159" s="135"/>
      <c r="H159" s="165"/>
      <c r="I159" s="165"/>
      <c r="J159" s="135"/>
      <c r="K159" s="165"/>
      <c r="L159" s="16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</row>
    <row r="160" ht="15.75" customHeight="1">
      <c r="A160" s="135"/>
      <c r="B160" s="135"/>
      <c r="C160" s="135"/>
      <c r="D160" s="135"/>
      <c r="E160" s="135"/>
      <c r="F160" s="165"/>
      <c r="G160" s="135"/>
      <c r="H160" s="165"/>
      <c r="I160" s="165"/>
      <c r="J160" s="135"/>
      <c r="K160" s="165"/>
      <c r="L160" s="16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</row>
    <row r="161" ht="15.75" customHeight="1">
      <c r="A161" s="135"/>
      <c r="B161" s="135"/>
      <c r="C161" s="135"/>
      <c r="D161" s="135"/>
      <c r="E161" s="135"/>
      <c r="F161" s="165"/>
      <c r="G161" s="135"/>
      <c r="H161" s="165"/>
      <c r="I161" s="165"/>
      <c r="J161" s="135"/>
      <c r="K161" s="165"/>
      <c r="L161" s="16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</row>
    <row r="162" ht="15.75" customHeight="1">
      <c r="A162" s="135"/>
      <c r="B162" s="135"/>
      <c r="C162" s="135"/>
      <c r="D162" s="135"/>
      <c r="E162" s="135"/>
      <c r="F162" s="165"/>
      <c r="G162" s="135"/>
      <c r="H162" s="165"/>
      <c r="I162" s="165"/>
      <c r="J162" s="135"/>
      <c r="K162" s="165"/>
      <c r="L162" s="16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</row>
    <row r="163" ht="15.75" customHeight="1">
      <c r="A163" s="135"/>
      <c r="B163" s="135"/>
      <c r="C163" s="135"/>
      <c r="D163" s="135"/>
      <c r="E163" s="135"/>
      <c r="F163" s="165"/>
      <c r="G163" s="135"/>
      <c r="H163" s="165"/>
      <c r="I163" s="165"/>
      <c r="J163" s="135"/>
      <c r="K163" s="165"/>
      <c r="L163" s="16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</row>
    <row r="164" ht="15.75" customHeight="1">
      <c r="A164" s="135"/>
      <c r="B164" s="135"/>
      <c r="C164" s="135"/>
      <c r="D164" s="135"/>
      <c r="E164" s="135"/>
      <c r="F164" s="165"/>
      <c r="G164" s="135"/>
      <c r="H164" s="165"/>
      <c r="I164" s="165"/>
      <c r="J164" s="135"/>
      <c r="K164" s="165"/>
      <c r="L164" s="16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5" ht="15.75" customHeight="1">
      <c r="A165" s="135"/>
      <c r="B165" s="135"/>
      <c r="C165" s="135"/>
      <c r="D165" s="135"/>
      <c r="E165" s="135"/>
      <c r="F165" s="165"/>
      <c r="G165" s="135"/>
      <c r="H165" s="165"/>
      <c r="I165" s="165"/>
      <c r="J165" s="135"/>
      <c r="K165" s="165"/>
      <c r="L165" s="16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</row>
    <row r="166" ht="15.75" customHeight="1">
      <c r="A166" s="135"/>
      <c r="B166" s="135"/>
      <c r="C166" s="135"/>
      <c r="D166" s="135"/>
      <c r="E166" s="135"/>
      <c r="F166" s="165"/>
      <c r="G166" s="135"/>
      <c r="H166" s="165"/>
      <c r="I166" s="165"/>
      <c r="J166" s="135"/>
      <c r="K166" s="165"/>
      <c r="L166" s="16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</row>
    <row r="167" ht="15.75" customHeight="1">
      <c r="A167" s="135"/>
      <c r="B167" s="135"/>
      <c r="C167" s="135"/>
      <c r="D167" s="135"/>
      <c r="E167" s="135"/>
      <c r="F167" s="165"/>
      <c r="G167" s="135"/>
      <c r="H167" s="165"/>
      <c r="I167" s="165"/>
      <c r="J167" s="135"/>
      <c r="K167" s="165"/>
      <c r="L167" s="16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</row>
    <row r="168" ht="15.75" customHeight="1">
      <c r="A168" s="135"/>
      <c r="B168" s="135"/>
      <c r="C168" s="135"/>
      <c r="D168" s="135"/>
      <c r="E168" s="135"/>
      <c r="F168" s="165"/>
      <c r="G168" s="135"/>
      <c r="H168" s="165"/>
      <c r="I168" s="165"/>
      <c r="J168" s="135"/>
      <c r="K168" s="165"/>
      <c r="L168" s="16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</row>
    <row r="169" ht="15.75" customHeight="1">
      <c r="A169" s="135"/>
      <c r="B169" s="135"/>
      <c r="C169" s="135"/>
      <c r="D169" s="135"/>
      <c r="E169" s="135"/>
      <c r="F169" s="165"/>
      <c r="G169" s="135"/>
      <c r="H169" s="165"/>
      <c r="I169" s="165"/>
      <c r="J169" s="135"/>
      <c r="K169" s="165"/>
      <c r="L169" s="16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</row>
    <row r="170" ht="15.75" customHeight="1">
      <c r="A170" s="135"/>
      <c r="B170" s="135"/>
      <c r="C170" s="135"/>
      <c r="D170" s="135"/>
      <c r="E170" s="135"/>
      <c r="F170" s="165"/>
      <c r="G170" s="135"/>
      <c r="H170" s="165"/>
      <c r="I170" s="165"/>
      <c r="J170" s="135"/>
      <c r="K170" s="165"/>
      <c r="L170" s="16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</row>
    <row r="171" ht="15.75" customHeight="1">
      <c r="A171" s="135"/>
      <c r="B171" s="135"/>
      <c r="C171" s="135"/>
      <c r="D171" s="135"/>
      <c r="E171" s="135"/>
      <c r="F171" s="165"/>
      <c r="G171" s="135"/>
      <c r="H171" s="165"/>
      <c r="I171" s="165"/>
      <c r="J171" s="135"/>
      <c r="K171" s="165"/>
      <c r="L171" s="16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</row>
    <row r="172" ht="15.75" customHeight="1">
      <c r="A172" s="135"/>
      <c r="B172" s="135"/>
      <c r="C172" s="135"/>
      <c r="D172" s="135"/>
      <c r="E172" s="135"/>
      <c r="F172" s="165"/>
      <c r="G172" s="135"/>
      <c r="H172" s="165"/>
      <c r="I172" s="165"/>
      <c r="J172" s="135"/>
      <c r="K172" s="165"/>
      <c r="L172" s="16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</row>
    <row r="173" ht="15.75" customHeight="1">
      <c r="A173" s="135"/>
      <c r="B173" s="135"/>
      <c r="C173" s="135"/>
      <c r="D173" s="135"/>
      <c r="E173" s="135"/>
      <c r="F173" s="165"/>
      <c r="G173" s="135"/>
      <c r="H173" s="165"/>
      <c r="I173" s="165"/>
      <c r="J173" s="135"/>
      <c r="K173" s="165"/>
      <c r="L173" s="16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</row>
    <row r="174" ht="15.75" customHeight="1">
      <c r="A174" s="135"/>
      <c r="B174" s="135"/>
      <c r="C174" s="135"/>
      <c r="D174" s="135"/>
      <c r="E174" s="135"/>
      <c r="F174" s="165"/>
      <c r="G174" s="135"/>
      <c r="H174" s="165"/>
      <c r="I174" s="165"/>
      <c r="J174" s="135"/>
      <c r="K174" s="165"/>
      <c r="L174" s="16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</row>
    <row r="175" ht="15.75" customHeight="1">
      <c r="A175" s="135"/>
      <c r="B175" s="135"/>
      <c r="C175" s="135"/>
      <c r="D175" s="135"/>
      <c r="E175" s="135"/>
      <c r="F175" s="165"/>
      <c r="G175" s="135"/>
      <c r="H175" s="165"/>
      <c r="I175" s="165"/>
      <c r="J175" s="135"/>
      <c r="K175" s="165"/>
      <c r="L175" s="16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</row>
    <row r="176" ht="15.75" customHeight="1">
      <c r="A176" s="135"/>
      <c r="B176" s="135"/>
      <c r="C176" s="135"/>
      <c r="D176" s="135"/>
      <c r="E176" s="135"/>
      <c r="F176" s="165"/>
      <c r="G176" s="135"/>
      <c r="H176" s="165"/>
      <c r="I176" s="165"/>
      <c r="J176" s="135"/>
      <c r="K176" s="165"/>
      <c r="L176" s="16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</row>
    <row r="177" ht="15.75" customHeight="1">
      <c r="A177" s="135"/>
      <c r="B177" s="135"/>
      <c r="C177" s="135"/>
      <c r="D177" s="135"/>
      <c r="E177" s="135"/>
      <c r="F177" s="165"/>
      <c r="G177" s="135"/>
      <c r="H177" s="165"/>
      <c r="I177" s="165"/>
      <c r="J177" s="135"/>
      <c r="K177" s="165"/>
      <c r="L177" s="16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</row>
    <row r="178" ht="15.75" customHeight="1">
      <c r="A178" s="135"/>
      <c r="B178" s="135"/>
      <c r="C178" s="135"/>
      <c r="D178" s="135"/>
      <c r="E178" s="135"/>
      <c r="F178" s="165"/>
      <c r="G178" s="135"/>
      <c r="H178" s="165"/>
      <c r="I178" s="165"/>
      <c r="J178" s="135"/>
      <c r="K178" s="165"/>
      <c r="L178" s="16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</row>
    <row r="179" ht="15.75" customHeight="1">
      <c r="A179" s="135"/>
      <c r="B179" s="135"/>
      <c r="C179" s="135"/>
      <c r="D179" s="135"/>
      <c r="E179" s="135"/>
      <c r="F179" s="165"/>
      <c r="G179" s="135"/>
      <c r="H179" s="165"/>
      <c r="I179" s="165"/>
      <c r="J179" s="135"/>
      <c r="K179" s="165"/>
      <c r="L179" s="16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</row>
    <row r="180" ht="15.75" customHeight="1">
      <c r="A180" s="135"/>
      <c r="B180" s="135"/>
      <c r="C180" s="135"/>
      <c r="D180" s="135"/>
      <c r="E180" s="135"/>
      <c r="F180" s="165"/>
      <c r="G180" s="135"/>
      <c r="H180" s="165"/>
      <c r="I180" s="165"/>
      <c r="J180" s="135"/>
      <c r="K180" s="165"/>
      <c r="L180" s="16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</row>
    <row r="181" ht="15.75" customHeight="1">
      <c r="A181" s="135"/>
      <c r="B181" s="135"/>
      <c r="C181" s="135"/>
      <c r="D181" s="135"/>
      <c r="E181" s="135"/>
      <c r="F181" s="165"/>
      <c r="G181" s="135"/>
      <c r="H181" s="165"/>
      <c r="I181" s="165"/>
      <c r="J181" s="135"/>
      <c r="K181" s="165"/>
      <c r="L181" s="16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</row>
    <row r="182" ht="15.75" customHeight="1">
      <c r="A182" s="135"/>
      <c r="B182" s="135"/>
      <c r="C182" s="135"/>
      <c r="D182" s="135"/>
      <c r="E182" s="135"/>
      <c r="F182" s="165"/>
      <c r="G182" s="135"/>
      <c r="H182" s="165"/>
      <c r="I182" s="165"/>
      <c r="J182" s="135"/>
      <c r="K182" s="165"/>
      <c r="L182" s="16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</row>
    <row r="183" ht="15.75" customHeight="1">
      <c r="A183" s="135"/>
      <c r="B183" s="135"/>
      <c r="C183" s="135"/>
      <c r="D183" s="135"/>
      <c r="E183" s="135"/>
      <c r="F183" s="165"/>
      <c r="G183" s="135"/>
      <c r="H183" s="165"/>
      <c r="I183" s="165"/>
      <c r="J183" s="135"/>
      <c r="K183" s="165"/>
      <c r="L183" s="16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</row>
    <row r="184" ht="15.75" customHeight="1">
      <c r="A184" s="135"/>
      <c r="B184" s="135"/>
      <c r="C184" s="135"/>
      <c r="D184" s="135"/>
      <c r="E184" s="135"/>
      <c r="F184" s="165"/>
      <c r="G184" s="135"/>
      <c r="H184" s="165"/>
      <c r="I184" s="165"/>
      <c r="J184" s="135"/>
      <c r="K184" s="165"/>
      <c r="L184" s="16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</row>
    <row r="185" ht="15.75" customHeight="1">
      <c r="A185" s="135"/>
      <c r="B185" s="135"/>
      <c r="C185" s="135"/>
      <c r="D185" s="135"/>
      <c r="E185" s="135"/>
      <c r="F185" s="165"/>
      <c r="G185" s="135"/>
      <c r="H185" s="165"/>
      <c r="I185" s="165"/>
      <c r="J185" s="135"/>
      <c r="K185" s="165"/>
      <c r="L185" s="16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</row>
    <row r="186" ht="15.75" customHeight="1">
      <c r="A186" s="135"/>
      <c r="B186" s="135"/>
      <c r="C186" s="135"/>
      <c r="D186" s="135"/>
      <c r="E186" s="135"/>
      <c r="F186" s="165"/>
      <c r="G186" s="135"/>
      <c r="H186" s="165"/>
      <c r="I186" s="165"/>
      <c r="J186" s="135"/>
      <c r="K186" s="165"/>
      <c r="L186" s="16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</row>
    <row r="187" ht="15.75" customHeight="1">
      <c r="A187" s="135"/>
      <c r="B187" s="135"/>
      <c r="C187" s="135"/>
      <c r="D187" s="135"/>
      <c r="E187" s="135"/>
      <c r="F187" s="165"/>
      <c r="G187" s="135"/>
      <c r="H187" s="165"/>
      <c r="I187" s="165"/>
      <c r="J187" s="135"/>
      <c r="K187" s="165"/>
      <c r="L187" s="16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</row>
    <row r="188" ht="15.75" customHeight="1">
      <c r="A188" s="135"/>
      <c r="B188" s="135"/>
      <c r="C188" s="135"/>
      <c r="D188" s="135"/>
      <c r="E188" s="135"/>
      <c r="F188" s="165"/>
      <c r="G188" s="135"/>
      <c r="H188" s="165"/>
      <c r="I188" s="165"/>
      <c r="J188" s="135"/>
      <c r="K188" s="165"/>
      <c r="L188" s="16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</row>
    <row r="189" ht="15.75" customHeight="1">
      <c r="A189" s="135"/>
      <c r="B189" s="135"/>
      <c r="C189" s="135"/>
      <c r="D189" s="135"/>
      <c r="E189" s="135"/>
      <c r="F189" s="165"/>
      <c r="G189" s="135"/>
      <c r="H189" s="165"/>
      <c r="I189" s="165"/>
      <c r="J189" s="135"/>
      <c r="K189" s="165"/>
      <c r="L189" s="16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</row>
    <row r="190" ht="15.75" customHeight="1">
      <c r="A190" s="135"/>
      <c r="B190" s="135"/>
      <c r="C190" s="135"/>
      <c r="D190" s="135"/>
      <c r="E190" s="135"/>
      <c r="F190" s="165"/>
      <c r="G190" s="135"/>
      <c r="H190" s="165"/>
      <c r="I190" s="165"/>
      <c r="J190" s="135"/>
      <c r="K190" s="165"/>
      <c r="L190" s="16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</row>
    <row r="191" ht="15.75" customHeight="1">
      <c r="A191" s="135"/>
      <c r="B191" s="135"/>
      <c r="C191" s="135"/>
      <c r="D191" s="135"/>
      <c r="E191" s="135"/>
      <c r="F191" s="165"/>
      <c r="G191" s="135"/>
      <c r="H191" s="165"/>
      <c r="I191" s="165"/>
      <c r="J191" s="135"/>
      <c r="K191" s="165"/>
      <c r="L191" s="16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</row>
    <row r="192" ht="15.75" customHeight="1">
      <c r="A192" s="135"/>
      <c r="B192" s="135"/>
      <c r="C192" s="135"/>
      <c r="D192" s="135"/>
      <c r="E192" s="135"/>
      <c r="F192" s="165"/>
      <c r="G192" s="135"/>
      <c r="H192" s="165"/>
      <c r="I192" s="165"/>
      <c r="J192" s="135"/>
      <c r="K192" s="165"/>
      <c r="L192" s="16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</row>
    <row r="193" ht="15.75" customHeight="1">
      <c r="A193" s="135"/>
      <c r="B193" s="135"/>
      <c r="C193" s="135"/>
      <c r="D193" s="135"/>
      <c r="E193" s="135"/>
      <c r="F193" s="165"/>
      <c r="G193" s="135"/>
      <c r="H193" s="165"/>
      <c r="I193" s="165"/>
      <c r="J193" s="135"/>
      <c r="K193" s="165"/>
      <c r="L193" s="16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</row>
    <row r="194" ht="15.75" customHeight="1">
      <c r="A194" s="135"/>
      <c r="B194" s="135"/>
      <c r="C194" s="135"/>
      <c r="D194" s="135"/>
      <c r="E194" s="135"/>
      <c r="F194" s="165"/>
      <c r="G194" s="135"/>
      <c r="H194" s="165"/>
      <c r="I194" s="165"/>
      <c r="J194" s="135"/>
      <c r="K194" s="165"/>
      <c r="L194" s="16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</row>
    <row r="195" ht="15.75" customHeight="1">
      <c r="A195" s="135"/>
      <c r="B195" s="135"/>
      <c r="C195" s="135"/>
      <c r="D195" s="135"/>
      <c r="E195" s="135"/>
      <c r="F195" s="165"/>
      <c r="G195" s="135"/>
      <c r="H195" s="165"/>
      <c r="I195" s="165"/>
      <c r="J195" s="135"/>
      <c r="K195" s="165"/>
      <c r="L195" s="16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</row>
    <row r="196" ht="15.75" customHeight="1">
      <c r="A196" s="135"/>
      <c r="B196" s="135"/>
      <c r="C196" s="135"/>
      <c r="D196" s="135"/>
      <c r="E196" s="135"/>
      <c r="F196" s="165"/>
      <c r="G196" s="135"/>
      <c r="H196" s="165"/>
      <c r="I196" s="165"/>
      <c r="J196" s="135"/>
      <c r="K196" s="165"/>
      <c r="L196" s="16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</row>
    <row r="197" ht="15.75" customHeight="1">
      <c r="A197" s="135"/>
      <c r="B197" s="135"/>
      <c r="C197" s="135"/>
      <c r="D197" s="135"/>
      <c r="E197" s="135"/>
      <c r="F197" s="165"/>
      <c r="G197" s="135"/>
      <c r="H197" s="165"/>
      <c r="I197" s="165"/>
      <c r="J197" s="135"/>
      <c r="K197" s="165"/>
      <c r="L197" s="16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</row>
    <row r="198" ht="15.75" customHeight="1">
      <c r="A198" s="135"/>
      <c r="B198" s="135"/>
      <c r="C198" s="135"/>
      <c r="D198" s="135"/>
      <c r="E198" s="135"/>
      <c r="F198" s="165"/>
      <c r="G198" s="135"/>
      <c r="H198" s="165"/>
      <c r="I198" s="165"/>
      <c r="J198" s="135"/>
      <c r="K198" s="165"/>
      <c r="L198" s="16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</row>
    <row r="199" ht="15.75" customHeight="1">
      <c r="A199" s="135"/>
      <c r="B199" s="135"/>
      <c r="C199" s="135"/>
      <c r="D199" s="135"/>
      <c r="E199" s="135"/>
      <c r="F199" s="165"/>
      <c r="G199" s="135"/>
      <c r="H199" s="165"/>
      <c r="I199" s="165"/>
      <c r="J199" s="135"/>
      <c r="K199" s="165"/>
      <c r="L199" s="16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</row>
    <row r="200" ht="15.75" customHeight="1">
      <c r="A200" s="135"/>
      <c r="B200" s="135"/>
      <c r="C200" s="135"/>
      <c r="D200" s="135"/>
      <c r="E200" s="135"/>
      <c r="F200" s="165"/>
      <c r="G200" s="135"/>
      <c r="H200" s="165"/>
      <c r="I200" s="165"/>
      <c r="J200" s="135"/>
      <c r="K200" s="165"/>
      <c r="L200" s="16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</row>
    <row r="201" ht="15.75" customHeight="1">
      <c r="A201" s="135"/>
      <c r="B201" s="135"/>
      <c r="C201" s="135"/>
      <c r="D201" s="135"/>
      <c r="E201" s="135"/>
      <c r="F201" s="165"/>
      <c r="G201" s="135"/>
      <c r="H201" s="165"/>
      <c r="I201" s="165"/>
      <c r="J201" s="135"/>
      <c r="K201" s="165"/>
      <c r="L201" s="16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</row>
    <row r="202" ht="15.75" customHeight="1">
      <c r="A202" s="135"/>
      <c r="B202" s="135"/>
      <c r="C202" s="135"/>
      <c r="D202" s="135"/>
      <c r="E202" s="135"/>
      <c r="F202" s="165"/>
      <c r="G202" s="135"/>
      <c r="H202" s="165"/>
      <c r="I202" s="165"/>
      <c r="J202" s="135"/>
      <c r="K202" s="165"/>
      <c r="L202" s="16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</row>
    <row r="203" ht="15.75" customHeight="1">
      <c r="A203" s="135"/>
      <c r="B203" s="135"/>
      <c r="C203" s="135"/>
      <c r="D203" s="135"/>
      <c r="E203" s="135"/>
      <c r="F203" s="165"/>
      <c r="G203" s="135"/>
      <c r="H203" s="165"/>
      <c r="I203" s="165"/>
      <c r="J203" s="135"/>
      <c r="K203" s="165"/>
      <c r="L203" s="16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</row>
    <row r="204" ht="15.75" customHeight="1">
      <c r="A204" s="135"/>
      <c r="B204" s="135"/>
      <c r="C204" s="135"/>
      <c r="D204" s="135"/>
      <c r="E204" s="135"/>
      <c r="F204" s="165"/>
      <c r="G204" s="135"/>
      <c r="H204" s="165"/>
      <c r="I204" s="165"/>
      <c r="J204" s="135"/>
      <c r="K204" s="165"/>
      <c r="L204" s="16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</row>
    <row r="205" ht="15.75" customHeight="1">
      <c r="A205" s="135"/>
      <c r="B205" s="135"/>
      <c r="C205" s="135"/>
      <c r="D205" s="135"/>
      <c r="E205" s="135"/>
      <c r="F205" s="165"/>
      <c r="G205" s="135"/>
      <c r="H205" s="165"/>
      <c r="I205" s="165"/>
      <c r="J205" s="135"/>
      <c r="K205" s="165"/>
      <c r="L205" s="16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</row>
    <row r="206" ht="15.75" customHeight="1">
      <c r="A206" s="135"/>
      <c r="B206" s="135"/>
      <c r="C206" s="135"/>
      <c r="D206" s="135"/>
      <c r="E206" s="135"/>
      <c r="F206" s="165"/>
      <c r="G206" s="135"/>
      <c r="H206" s="165"/>
      <c r="I206" s="165"/>
      <c r="J206" s="135"/>
      <c r="K206" s="165"/>
      <c r="L206" s="16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</row>
    <row r="207" ht="15.75" customHeight="1">
      <c r="A207" s="135"/>
      <c r="B207" s="135"/>
      <c r="C207" s="135"/>
      <c r="D207" s="135"/>
      <c r="E207" s="135"/>
      <c r="F207" s="165"/>
      <c r="G207" s="135"/>
      <c r="H207" s="165"/>
      <c r="I207" s="165"/>
      <c r="J207" s="135"/>
      <c r="K207" s="165"/>
      <c r="L207" s="16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</row>
    <row r="208" ht="15.75" customHeight="1">
      <c r="A208" s="135"/>
      <c r="B208" s="135"/>
      <c r="C208" s="135"/>
      <c r="D208" s="135"/>
      <c r="E208" s="135"/>
      <c r="F208" s="165"/>
      <c r="G208" s="135"/>
      <c r="H208" s="165"/>
      <c r="I208" s="165"/>
      <c r="J208" s="135"/>
      <c r="K208" s="165"/>
      <c r="L208" s="16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</row>
    <row r="209" ht="15.75" customHeight="1">
      <c r="A209" s="135"/>
      <c r="B209" s="135"/>
      <c r="C209" s="135"/>
      <c r="D209" s="135"/>
      <c r="E209" s="135"/>
      <c r="F209" s="165"/>
      <c r="G209" s="135"/>
      <c r="H209" s="165"/>
      <c r="I209" s="165"/>
      <c r="J209" s="135"/>
      <c r="K209" s="165"/>
      <c r="L209" s="16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</row>
    <row r="210" ht="15.75" customHeight="1">
      <c r="A210" s="135"/>
      <c r="B210" s="135"/>
      <c r="C210" s="135"/>
      <c r="D210" s="135"/>
      <c r="E210" s="135"/>
      <c r="F210" s="165"/>
      <c r="G210" s="135"/>
      <c r="H210" s="165"/>
      <c r="I210" s="165"/>
      <c r="J210" s="135"/>
      <c r="K210" s="165"/>
      <c r="L210" s="16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</row>
    <row r="211" ht="15.75" customHeight="1">
      <c r="A211" s="135"/>
      <c r="B211" s="135"/>
      <c r="C211" s="135"/>
      <c r="D211" s="135"/>
      <c r="E211" s="135"/>
      <c r="F211" s="165"/>
      <c r="G211" s="135"/>
      <c r="H211" s="165"/>
      <c r="I211" s="165"/>
      <c r="J211" s="135"/>
      <c r="K211" s="165"/>
      <c r="L211" s="16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</row>
    <row r="212" ht="15.75" customHeight="1">
      <c r="A212" s="135"/>
      <c r="B212" s="135"/>
      <c r="C212" s="135"/>
      <c r="D212" s="135"/>
      <c r="E212" s="135"/>
      <c r="F212" s="165"/>
      <c r="G212" s="135"/>
      <c r="H212" s="165"/>
      <c r="I212" s="165"/>
      <c r="J212" s="135"/>
      <c r="K212" s="165"/>
      <c r="L212" s="16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</row>
    <row r="213" ht="15.75" customHeight="1">
      <c r="A213" s="135"/>
      <c r="B213" s="135"/>
      <c r="C213" s="135"/>
      <c r="D213" s="135"/>
      <c r="E213" s="135"/>
      <c r="F213" s="165"/>
      <c r="G213" s="135"/>
      <c r="H213" s="165"/>
      <c r="I213" s="165"/>
      <c r="J213" s="135"/>
      <c r="K213" s="165"/>
      <c r="L213" s="16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</row>
    <row r="214" ht="15.75" customHeight="1">
      <c r="A214" s="135"/>
      <c r="B214" s="135"/>
      <c r="C214" s="135"/>
      <c r="D214" s="135"/>
      <c r="E214" s="135"/>
      <c r="F214" s="165"/>
      <c r="G214" s="135"/>
      <c r="H214" s="165"/>
      <c r="I214" s="165"/>
      <c r="J214" s="135"/>
      <c r="K214" s="165"/>
      <c r="L214" s="16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</row>
    <row r="215" ht="15.75" customHeight="1">
      <c r="A215" s="135"/>
      <c r="B215" s="135"/>
      <c r="C215" s="135"/>
      <c r="D215" s="135"/>
      <c r="E215" s="135"/>
      <c r="F215" s="165"/>
      <c r="G215" s="135"/>
      <c r="H215" s="165"/>
      <c r="I215" s="165"/>
      <c r="J215" s="135"/>
      <c r="K215" s="165"/>
      <c r="L215" s="16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</row>
    <row r="216" ht="15.75" customHeight="1">
      <c r="A216" s="135"/>
      <c r="B216" s="135"/>
      <c r="C216" s="135"/>
      <c r="D216" s="135"/>
      <c r="E216" s="135"/>
      <c r="F216" s="165"/>
      <c r="G216" s="135"/>
      <c r="H216" s="165"/>
      <c r="I216" s="165"/>
      <c r="J216" s="135"/>
      <c r="K216" s="165"/>
      <c r="L216" s="16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</row>
    <row r="217" ht="15.75" customHeight="1">
      <c r="A217" s="135"/>
      <c r="B217" s="135"/>
      <c r="C217" s="135"/>
      <c r="D217" s="135"/>
      <c r="E217" s="135"/>
      <c r="F217" s="165"/>
      <c r="G217" s="135"/>
      <c r="H217" s="165"/>
      <c r="I217" s="165"/>
      <c r="J217" s="135"/>
      <c r="K217" s="165"/>
      <c r="L217" s="16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</row>
    <row r="218" ht="15.75" customHeight="1">
      <c r="A218" s="135"/>
      <c r="B218" s="135"/>
      <c r="C218" s="135"/>
      <c r="D218" s="135"/>
      <c r="E218" s="135"/>
      <c r="F218" s="165"/>
      <c r="G218" s="135"/>
      <c r="H218" s="165"/>
      <c r="I218" s="165"/>
      <c r="J218" s="135"/>
      <c r="K218" s="165"/>
      <c r="L218" s="16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</row>
    <row r="219" ht="15.75" customHeight="1">
      <c r="A219" s="135"/>
      <c r="B219" s="135"/>
      <c r="C219" s="135"/>
      <c r="D219" s="135"/>
      <c r="E219" s="135"/>
      <c r="F219" s="165"/>
      <c r="G219" s="135"/>
      <c r="H219" s="165"/>
      <c r="I219" s="165"/>
      <c r="J219" s="135"/>
      <c r="K219" s="165"/>
      <c r="L219" s="16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</row>
    <row r="220" ht="15.75" customHeight="1">
      <c r="A220" s="135"/>
      <c r="B220" s="135"/>
      <c r="C220" s="135"/>
      <c r="D220" s="135"/>
      <c r="E220" s="135"/>
      <c r="F220" s="165"/>
      <c r="G220" s="135"/>
      <c r="H220" s="165"/>
      <c r="I220" s="165"/>
      <c r="J220" s="135"/>
      <c r="K220" s="165"/>
      <c r="L220" s="16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</row>
    <row r="221" ht="15.75" customHeight="1">
      <c r="A221" s="135"/>
      <c r="B221" s="135"/>
      <c r="C221" s="135"/>
      <c r="D221" s="135"/>
      <c r="E221" s="135"/>
      <c r="F221" s="165"/>
      <c r="G221" s="135"/>
      <c r="H221" s="165"/>
      <c r="I221" s="165"/>
      <c r="J221" s="135"/>
      <c r="K221" s="165"/>
      <c r="L221" s="16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</row>
    <row r="222" ht="15.75" customHeight="1">
      <c r="A222" s="135"/>
      <c r="B222" s="135"/>
      <c r="C222" s="135"/>
      <c r="D222" s="135"/>
      <c r="E222" s="135"/>
      <c r="F222" s="165"/>
      <c r="G222" s="135"/>
      <c r="H222" s="165"/>
      <c r="I222" s="165"/>
      <c r="J222" s="135"/>
      <c r="K222" s="165"/>
      <c r="L222" s="16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</row>
    <row r="223" ht="15.75" customHeight="1">
      <c r="A223" s="135"/>
      <c r="B223" s="135"/>
      <c r="C223" s="135"/>
      <c r="D223" s="135"/>
      <c r="E223" s="135"/>
      <c r="F223" s="165"/>
      <c r="G223" s="135"/>
      <c r="H223" s="165"/>
      <c r="I223" s="165"/>
      <c r="J223" s="135"/>
      <c r="K223" s="165"/>
      <c r="L223" s="16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</row>
    <row r="224" ht="15.75" customHeight="1">
      <c r="A224" s="135"/>
      <c r="B224" s="135"/>
      <c r="C224" s="135"/>
      <c r="D224" s="135"/>
      <c r="E224" s="135"/>
      <c r="F224" s="165"/>
      <c r="G224" s="135"/>
      <c r="H224" s="165"/>
      <c r="I224" s="165"/>
      <c r="J224" s="135"/>
      <c r="K224" s="165"/>
      <c r="L224" s="16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</row>
    <row r="225" ht="15.75" customHeight="1">
      <c r="A225" s="135"/>
      <c r="B225" s="135"/>
      <c r="C225" s="135"/>
      <c r="D225" s="135"/>
      <c r="E225" s="135"/>
      <c r="F225" s="165"/>
      <c r="G225" s="135"/>
      <c r="H225" s="165"/>
      <c r="I225" s="165"/>
      <c r="J225" s="135"/>
      <c r="K225" s="165"/>
      <c r="L225" s="16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</row>
    <row r="226" ht="15.75" customHeight="1">
      <c r="A226" s="135"/>
      <c r="B226" s="135"/>
      <c r="C226" s="135"/>
      <c r="D226" s="135"/>
      <c r="E226" s="135"/>
      <c r="F226" s="165"/>
      <c r="G226" s="135"/>
      <c r="H226" s="165"/>
      <c r="I226" s="165"/>
      <c r="J226" s="135"/>
      <c r="K226" s="165"/>
      <c r="L226" s="16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</row>
    <row r="227" ht="15.75" customHeight="1">
      <c r="A227" s="135"/>
      <c r="B227" s="135"/>
      <c r="C227" s="135"/>
      <c r="D227" s="135"/>
      <c r="E227" s="135"/>
      <c r="F227" s="165"/>
      <c r="G227" s="135"/>
      <c r="H227" s="165"/>
      <c r="I227" s="165"/>
      <c r="J227" s="135"/>
      <c r="K227" s="165"/>
      <c r="L227" s="16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</row>
    <row r="228" ht="15.75" customHeight="1">
      <c r="A228" s="135"/>
      <c r="B228" s="135"/>
      <c r="C228" s="135"/>
      <c r="D228" s="135"/>
      <c r="E228" s="135"/>
      <c r="F228" s="165"/>
      <c r="G228" s="135"/>
      <c r="H228" s="165"/>
      <c r="I228" s="165"/>
      <c r="J228" s="135"/>
      <c r="K228" s="165"/>
      <c r="L228" s="16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</row>
    <row r="229" ht="15.75" customHeight="1">
      <c r="A229" s="135"/>
      <c r="B229" s="135"/>
      <c r="C229" s="135"/>
      <c r="D229" s="135"/>
      <c r="E229" s="135"/>
      <c r="F229" s="165"/>
      <c r="G229" s="135"/>
      <c r="H229" s="165"/>
      <c r="I229" s="165"/>
      <c r="J229" s="135"/>
      <c r="K229" s="165"/>
      <c r="L229" s="16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</row>
    <row r="230" ht="15.75" customHeight="1">
      <c r="A230" s="135"/>
      <c r="B230" s="135"/>
      <c r="C230" s="135"/>
      <c r="D230" s="135"/>
      <c r="E230" s="135"/>
      <c r="F230" s="165"/>
      <c r="G230" s="135"/>
      <c r="H230" s="165"/>
      <c r="I230" s="165"/>
      <c r="J230" s="135"/>
      <c r="K230" s="165"/>
      <c r="L230" s="16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</row>
    <row r="231" ht="15.75" customHeight="1">
      <c r="A231" s="135"/>
      <c r="B231" s="135"/>
      <c r="C231" s="135"/>
      <c r="D231" s="135"/>
      <c r="E231" s="135"/>
      <c r="F231" s="165"/>
      <c r="G231" s="135"/>
      <c r="H231" s="165"/>
      <c r="I231" s="165"/>
      <c r="J231" s="135"/>
      <c r="K231" s="165"/>
      <c r="L231" s="16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</row>
    <row r="232" ht="15.75" customHeight="1">
      <c r="A232" s="135"/>
      <c r="B232" s="135"/>
      <c r="C232" s="135"/>
      <c r="D232" s="135"/>
      <c r="E232" s="135"/>
      <c r="F232" s="165"/>
      <c r="G232" s="135"/>
      <c r="H232" s="165"/>
      <c r="I232" s="165"/>
      <c r="J232" s="135"/>
      <c r="K232" s="165"/>
      <c r="L232" s="16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3" ht="15.75" customHeight="1">
      <c r="A233" s="135"/>
      <c r="B233" s="135"/>
      <c r="C233" s="135"/>
      <c r="D233" s="135"/>
      <c r="E233" s="135"/>
      <c r="F233" s="165"/>
      <c r="G233" s="135"/>
      <c r="H233" s="165"/>
      <c r="I233" s="165"/>
      <c r="J233" s="135"/>
      <c r="K233" s="165"/>
      <c r="L233" s="16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</row>
    <row r="234" ht="15.75" customHeight="1">
      <c r="A234" s="135"/>
      <c r="B234" s="135"/>
      <c r="C234" s="135"/>
      <c r="D234" s="135"/>
      <c r="E234" s="135"/>
      <c r="F234" s="165"/>
      <c r="G234" s="135"/>
      <c r="H234" s="165"/>
      <c r="I234" s="165"/>
      <c r="J234" s="135"/>
      <c r="K234" s="165"/>
      <c r="L234" s="16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</row>
    <row r="235" ht="15.75" customHeight="1">
      <c r="A235" s="135"/>
      <c r="B235" s="135"/>
      <c r="C235" s="135"/>
      <c r="D235" s="135"/>
      <c r="E235" s="135"/>
      <c r="F235" s="165"/>
      <c r="G235" s="135"/>
      <c r="H235" s="165"/>
      <c r="I235" s="165"/>
      <c r="J235" s="135"/>
      <c r="K235" s="165"/>
      <c r="L235" s="16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</row>
    <row r="236" ht="15.75" customHeight="1">
      <c r="A236" s="135"/>
      <c r="B236" s="135"/>
      <c r="C236" s="135"/>
      <c r="D236" s="135"/>
      <c r="E236" s="135"/>
      <c r="F236" s="165"/>
      <c r="G236" s="135"/>
      <c r="H236" s="165"/>
      <c r="I236" s="165"/>
      <c r="J236" s="135"/>
      <c r="K236" s="165"/>
      <c r="L236" s="16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</row>
    <row r="237" ht="15.75" customHeight="1">
      <c r="A237" s="135"/>
      <c r="B237" s="135"/>
      <c r="C237" s="135"/>
      <c r="D237" s="135"/>
      <c r="E237" s="135"/>
      <c r="F237" s="165"/>
      <c r="G237" s="135"/>
      <c r="H237" s="165"/>
      <c r="I237" s="165"/>
      <c r="J237" s="135"/>
      <c r="K237" s="165"/>
      <c r="L237" s="16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</row>
    <row r="238" ht="15.75" customHeight="1">
      <c r="A238" s="135"/>
      <c r="B238" s="135"/>
      <c r="C238" s="135"/>
      <c r="D238" s="135"/>
      <c r="E238" s="135"/>
      <c r="F238" s="165"/>
      <c r="G238" s="135"/>
      <c r="H238" s="165"/>
      <c r="I238" s="165"/>
      <c r="J238" s="135"/>
      <c r="K238" s="165"/>
      <c r="L238" s="16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</row>
    <row r="239" ht="15.75" customHeight="1">
      <c r="A239" s="135"/>
      <c r="B239" s="135"/>
      <c r="C239" s="135"/>
      <c r="D239" s="135"/>
      <c r="E239" s="135"/>
      <c r="F239" s="165"/>
      <c r="G239" s="135"/>
      <c r="H239" s="165"/>
      <c r="I239" s="165"/>
      <c r="J239" s="135"/>
      <c r="K239" s="165"/>
      <c r="L239" s="16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</row>
    <row r="240" ht="15.75" customHeight="1">
      <c r="A240" s="135"/>
      <c r="B240" s="135"/>
      <c r="C240" s="135"/>
      <c r="D240" s="135"/>
      <c r="E240" s="135"/>
      <c r="F240" s="165"/>
      <c r="G240" s="135"/>
      <c r="H240" s="165"/>
      <c r="I240" s="165"/>
      <c r="J240" s="135"/>
      <c r="K240" s="165"/>
      <c r="L240" s="16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</row>
    <row r="241" ht="15.75" customHeight="1">
      <c r="A241" s="135"/>
      <c r="B241" s="135"/>
      <c r="C241" s="135"/>
      <c r="D241" s="135"/>
      <c r="E241" s="135"/>
      <c r="F241" s="165"/>
      <c r="G241" s="135"/>
      <c r="H241" s="165"/>
      <c r="I241" s="165"/>
      <c r="J241" s="135"/>
      <c r="K241" s="165"/>
      <c r="L241" s="16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</row>
    <row r="242" ht="15.75" customHeight="1">
      <c r="A242" s="135"/>
      <c r="B242" s="135"/>
      <c r="C242" s="135"/>
      <c r="D242" s="135"/>
      <c r="E242" s="135"/>
      <c r="F242" s="165"/>
      <c r="G242" s="135"/>
      <c r="H242" s="165"/>
      <c r="I242" s="165"/>
      <c r="J242" s="135"/>
      <c r="K242" s="165"/>
      <c r="L242" s="16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</row>
    <row r="243" ht="15.75" customHeight="1">
      <c r="A243" s="135"/>
      <c r="B243" s="135"/>
      <c r="C243" s="135"/>
      <c r="D243" s="135"/>
      <c r="E243" s="135"/>
      <c r="F243" s="165"/>
      <c r="G243" s="135"/>
      <c r="H243" s="165"/>
      <c r="I243" s="165"/>
      <c r="J243" s="135"/>
      <c r="K243" s="165"/>
      <c r="L243" s="16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</row>
    <row r="244" ht="15.75" customHeight="1">
      <c r="A244" s="135"/>
      <c r="B244" s="135"/>
      <c r="C244" s="135"/>
      <c r="D244" s="135"/>
      <c r="E244" s="135"/>
      <c r="F244" s="165"/>
      <c r="G244" s="135"/>
      <c r="H244" s="165"/>
      <c r="I244" s="165"/>
      <c r="J244" s="135"/>
      <c r="K244" s="165"/>
      <c r="L244" s="16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</row>
    <row r="245" ht="15.75" customHeight="1">
      <c r="A245" s="135"/>
      <c r="B245" s="135"/>
      <c r="C245" s="135"/>
      <c r="D245" s="135"/>
      <c r="E245" s="135"/>
      <c r="F245" s="165"/>
      <c r="G245" s="135"/>
      <c r="H245" s="165"/>
      <c r="I245" s="165"/>
      <c r="J245" s="135"/>
      <c r="K245" s="165"/>
      <c r="L245" s="16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</row>
    <row r="246" ht="15.75" customHeight="1">
      <c r="A246" s="135"/>
      <c r="B246" s="135"/>
      <c r="C246" s="135"/>
      <c r="D246" s="135"/>
      <c r="E246" s="135"/>
      <c r="F246" s="165"/>
      <c r="G246" s="135"/>
      <c r="H246" s="165"/>
      <c r="I246" s="165"/>
      <c r="J246" s="135"/>
      <c r="K246" s="165"/>
      <c r="L246" s="16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</row>
    <row r="247" ht="15.75" customHeight="1">
      <c r="A247" s="135"/>
      <c r="B247" s="135"/>
      <c r="C247" s="135"/>
      <c r="D247" s="135"/>
      <c r="E247" s="135"/>
      <c r="F247" s="165"/>
      <c r="G247" s="135"/>
      <c r="H247" s="165"/>
      <c r="I247" s="165"/>
      <c r="J247" s="135"/>
      <c r="K247" s="165"/>
      <c r="L247" s="16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</row>
    <row r="248" ht="15.75" customHeight="1">
      <c r="A248" s="135"/>
      <c r="B248" s="135"/>
      <c r="C248" s="135"/>
      <c r="D248" s="135"/>
      <c r="E248" s="135"/>
      <c r="F248" s="165"/>
      <c r="G248" s="135"/>
      <c r="H248" s="165"/>
      <c r="I248" s="165"/>
      <c r="J248" s="135"/>
      <c r="K248" s="165"/>
      <c r="L248" s="16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</row>
    <row r="249" ht="15.75" customHeight="1">
      <c r="A249" s="135"/>
      <c r="B249" s="135"/>
      <c r="C249" s="135"/>
      <c r="D249" s="135"/>
      <c r="E249" s="135"/>
      <c r="F249" s="165"/>
      <c r="G249" s="135"/>
      <c r="H249" s="165"/>
      <c r="I249" s="165"/>
      <c r="J249" s="135"/>
      <c r="K249" s="165"/>
      <c r="L249" s="16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</row>
    <row r="250" ht="15.75" customHeight="1">
      <c r="A250" s="135"/>
      <c r="B250" s="135"/>
      <c r="C250" s="135"/>
      <c r="D250" s="135"/>
      <c r="E250" s="135"/>
      <c r="F250" s="165"/>
      <c r="G250" s="135"/>
      <c r="H250" s="165"/>
      <c r="I250" s="165"/>
      <c r="J250" s="135"/>
      <c r="K250" s="165"/>
      <c r="L250" s="16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</row>
    <row r="251" ht="15.75" customHeight="1">
      <c r="A251" s="135"/>
      <c r="B251" s="135"/>
      <c r="C251" s="135"/>
      <c r="D251" s="135"/>
      <c r="E251" s="135"/>
      <c r="F251" s="165"/>
      <c r="G251" s="135"/>
      <c r="H251" s="165"/>
      <c r="I251" s="165"/>
      <c r="J251" s="135"/>
      <c r="K251" s="165"/>
      <c r="L251" s="16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</row>
    <row r="252" ht="15.75" customHeight="1">
      <c r="A252" s="135"/>
      <c r="B252" s="135"/>
      <c r="C252" s="135"/>
      <c r="D252" s="135"/>
      <c r="E252" s="135"/>
      <c r="F252" s="165"/>
      <c r="G252" s="135"/>
      <c r="H252" s="165"/>
      <c r="I252" s="165"/>
      <c r="J252" s="135"/>
      <c r="K252" s="165"/>
      <c r="L252" s="16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</row>
    <row r="253" ht="15.75" customHeight="1">
      <c r="A253" s="135"/>
      <c r="B253" s="135"/>
      <c r="C253" s="135"/>
      <c r="D253" s="135"/>
      <c r="E253" s="135"/>
      <c r="F253" s="165"/>
      <c r="G253" s="135"/>
      <c r="H253" s="165"/>
      <c r="I253" s="165"/>
      <c r="J253" s="135"/>
      <c r="K253" s="165"/>
      <c r="L253" s="16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ht="15.75" customHeight="1">
      <c r="A254" s="135"/>
      <c r="B254" s="135"/>
      <c r="C254" s="135"/>
      <c r="D254" s="135"/>
      <c r="E254" s="135"/>
      <c r="F254" s="165"/>
      <c r="G254" s="135"/>
      <c r="H254" s="165"/>
      <c r="I254" s="165"/>
      <c r="J254" s="135"/>
      <c r="K254" s="165"/>
      <c r="L254" s="16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ht="15.75" customHeight="1">
      <c r="A255" s="135"/>
      <c r="B255" s="135"/>
      <c r="C255" s="135"/>
      <c r="D255" s="135"/>
      <c r="E255" s="135"/>
      <c r="F255" s="165"/>
      <c r="G255" s="135"/>
      <c r="H255" s="165"/>
      <c r="I255" s="165"/>
      <c r="J255" s="135"/>
      <c r="K255" s="165"/>
      <c r="L255" s="16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</row>
    <row r="256" ht="15.75" customHeight="1">
      <c r="A256" s="135"/>
      <c r="B256" s="135"/>
      <c r="C256" s="135"/>
      <c r="D256" s="135"/>
      <c r="E256" s="135"/>
      <c r="F256" s="165"/>
      <c r="G256" s="135"/>
      <c r="H256" s="165"/>
      <c r="I256" s="165"/>
      <c r="J256" s="135"/>
      <c r="K256" s="165"/>
      <c r="L256" s="16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</row>
    <row r="257" ht="15.75" customHeight="1">
      <c r="A257" s="135"/>
      <c r="B257" s="135"/>
      <c r="C257" s="135"/>
      <c r="D257" s="135"/>
      <c r="E257" s="135"/>
      <c r="F257" s="165"/>
      <c r="G257" s="135"/>
      <c r="H257" s="165"/>
      <c r="I257" s="165"/>
      <c r="J257" s="135"/>
      <c r="K257" s="165"/>
      <c r="L257" s="16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</row>
    <row r="258" ht="15.75" customHeight="1">
      <c r="A258" s="135"/>
      <c r="B258" s="135"/>
      <c r="C258" s="135"/>
      <c r="D258" s="135"/>
      <c r="E258" s="135"/>
      <c r="F258" s="165"/>
      <c r="G258" s="135"/>
      <c r="H258" s="165"/>
      <c r="I258" s="165"/>
      <c r="J258" s="135"/>
      <c r="K258" s="165"/>
      <c r="L258" s="16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</row>
    <row r="259" ht="15.75" customHeight="1">
      <c r="A259" s="135"/>
      <c r="B259" s="135"/>
      <c r="C259" s="135"/>
      <c r="D259" s="135"/>
      <c r="E259" s="135"/>
      <c r="F259" s="165"/>
      <c r="G259" s="135"/>
      <c r="H259" s="165"/>
      <c r="I259" s="165"/>
      <c r="J259" s="135"/>
      <c r="K259" s="165"/>
      <c r="L259" s="16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</row>
    <row r="260" ht="15.75" customHeight="1">
      <c r="A260" s="135"/>
      <c r="B260" s="135"/>
      <c r="C260" s="135"/>
      <c r="D260" s="135"/>
      <c r="E260" s="135"/>
      <c r="F260" s="165"/>
      <c r="G260" s="135"/>
      <c r="H260" s="165"/>
      <c r="I260" s="165"/>
      <c r="J260" s="135"/>
      <c r="K260" s="165"/>
      <c r="L260" s="16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</row>
    <row r="261" ht="15.75" customHeight="1">
      <c r="A261" s="135"/>
      <c r="B261" s="135"/>
      <c r="C261" s="135"/>
      <c r="D261" s="135"/>
      <c r="E261" s="135"/>
      <c r="F261" s="165"/>
      <c r="G261" s="135"/>
      <c r="H261" s="165"/>
      <c r="I261" s="165"/>
      <c r="J261" s="135"/>
      <c r="K261" s="165"/>
      <c r="L261" s="16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</row>
    <row r="262" ht="15.75" customHeight="1">
      <c r="A262" s="135"/>
      <c r="B262" s="135"/>
      <c r="C262" s="135"/>
      <c r="D262" s="135"/>
      <c r="E262" s="135"/>
      <c r="F262" s="165"/>
      <c r="G262" s="135"/>
      <c r="H262" s="165"/>
      <c r="I262" s="165"/>
      <c r="J262" s="135"/>
      <c r="K262" s="165"/>
      <c r="L262" s="16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</row>
    <row r="263" ht="15.75" customHeight="1">
      <c r="A263" s="135"/>
      <c r="B263" s="135"/>
      <c r="C263" s="135"/>
      <c r="D263" s="135"/>
      <c r="E263" s="135"/>
      <c r="F263" s="165"/>
      <c r="G263" s="135"/>
      <c r="H263" s="165"/>
      <c r="I263" s="165"/>
      <c r="J263" s="135"/>
      <c r="K263" s="165"/>
      <c r="L263" s="16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</row>
    <row r="264" ht="15.75" customHeight="1">
      <c r="A264" s="135"/>
      <c r="B264" s="135"/>
      <c r="C264" s="135"/>
      <c r="D264" s="135"/>
      <c r="E264" s="135"/>
      <c r="F264" s="165"/>
      <c r="G264" s="135"/>
      <c r="H264" s="165"/>
      <c r="I264" s="165"/>
      <c r="J264" s="135"/>
      <c r="K264" s="165"/>
      <c r="L264" s="16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</row>
    <row r="265" ht="15.75" customHeight="1">
      <c r="A265" s="135"/>
      <c r="B265" s="135"/>
      <c r="C265" s="135"/>
      <c r="D265" s="135"/>
      <c r="E265" s="135"/>
      <c r="F265" s="165"/>
      <c r="G265" s="135"/>
      <c r="H265" s="165"/>
      <c r="I265" s="165"/>
      <c r="J265" s="135"/>
      <c r="K265" s="165"/>
      <c r="L265" s="16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</row>
    <row r="266" ht="15.75" customHeight="1">
      <c r="A266" s="135"/>
      <c r="B266" s="135"/>
      <c r="C266" s="135"/>
      <c r="D266" s="135"/>
      <c r="E266" s="135"/>
      <c r="F266" s="165"/>
      <c r="G266" s="135"/>
      <c r="H266" s="165"/>
      <c r="I266" s="165"/>
      <c r="J266" s="135"/>
      <c r="K266" s="165"/>
      <c r="L266" s="16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</row>
    <row r="267" ht="15.75" customHeight="1">
      <c r="A267" s="135"/>
      <c r="B267" s="135"/>
      <c r="C267" s="135"/>
      <c r="D267" s="135"/>
      <c r="E267" s="135"/>
      <c r="F267" s="165"/>
      <c r="G267" s="135"/>
      <c r="H267" s="165"/>
      <c r="I267" s="165"/>
      <c r="J267" s="135"/>
      <c r="K267" s="165"/>
      <c r="L267" s="16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</row>
    <row r="268" ht="15.75" customHeight="1">
      <c r="A268" s="135"/>
      <c r="B268" s="135"/>
      <c r="C268" s="135"/>
      <c r="D268" s="135"/>
      <c r="E268" s="135"/>
      <c r="F268" s="165"/>
      <c r="G268" s="135"/>
      <c r="H268" s="165"/>
      <c r="I268" s="165"/>
      <c r="J268" s="135"/>
      <c r="K268" s="165"/>
      <c r="L268" s="16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</row>
    <row r="269" ht="15.75" customHeight="1">
      <c r="A269" s="135"/>
      <c r="B269" s="135"/>
      <c r="C269" s="135"/>
      <c r="D269" s="135"/>
      <c r="E269" s="135"/>
      <c r="F269" s="165"/>
      <c r="G269" s="135"/>
      <c r="H269" s="165"/>
      <c r="I269" s="165"/>
      <c r="J269" s="135"/>
      <c r="K269" s="165"/>
      <c r="L269" s="16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</row>
    <row r="270" ht="15.75" customHeight="1">
      <c r="A270" s="135"/>
      <c r="B270" s="135"/>
      <c r="C270" s="135"/>
      <c r="D270" s="135"/>
      <c r="E270" s="135"/>
      <c r="F270" s="165"/>
      <c r="G270" s="135"/>
      <c r="H270" s="165"/>
      <c r="I270" s="165"/>
      <c r="J270" s="135"/>
      <c r="K270" s="165"/>
      <c r="L270" s="16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</row>
    <row r="271" ht="15.75" customHeight="1">
      <c r="A271" s="135"/>
      <c r="B271" s="135"/>
      <c r="C271" s="135"/>
      <c r="D271" s="135"/>
      <c r="E271" s="135"/>
      <c r="F271" s="165"/>
      <c r="G271" s="135"/>
      <c r="H271" s="165"/>
      <c r="I271" s="165"/>
      <c r="J271" s="135"/>
      <c r="K271" s="165"/>
      <c r="L271" s="16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</row>
    <row r="272" ht="15.75" customHeight="1">
      <c r="A272" s="135"/>
      <c r="B272" s="135"/>
      <c r="C272" s="135"/>
      <c r="D272" s="135"/>
      <c r="E272" s="135"/>
      <c r="F272" s="165"/>
      <c r="G272" s="135"/>
      <c r="H272" s="165"/>
      <c r="I272" s="165"/>
      <c r="J272" s="135"/>
      <c r="K272" s="165"/>
      <c r="L272" s="16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ht="15.75" customHeight="1">
      <c r="A273" s="135"/>
      <c r="B273" s="135"/>
      <c r="C273" s="135"/>
      <c r="D273" s="135"/>
      <c r="E273" s="135"/>
      <c r="F273" s="165"/>
      <c r="G273" s="135"/>
      <c r="H273" s="165"/>
      <c r="I273" s="165"/>
      <c r="J273" s="135"/>
      <c r="K273" s="165"/>
      <c r="L273" s="16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</row>
    <row r="274" ht="15.75" customHeight="1">
      <c r="A274" s="135"/>
      <c r="B274" s="135"/>
      <c r="C274" s="135"/>
      <c r="D274" s="135"/>
      <c r="E274" s="135"/>
      <c r="F274" s="165"/>
      <c r="G274" s="135"/>
      <c r="H274" s="165"/>
      <c r="I274" s="165"/>
      <c r="J274" s="135"/>
      <c r="K274" s="165"/>
      <c r="L274" s="16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</row>
    <row r="275" ht="15.75" customHeight="1">
      <c r="A275" s="135"/>
      <c r="B275" s="135"/>
      <c r="C275" s="135"/>
      <c r="D275" s="135"/>
      <c r="E275" s="135"/>
      <c r="F275" s="165"/>
      <c r="G275" s="135"/>
      <c r="H275" s="165"/>
      <c r="I275" s="165"/>
      <c r="J275" s="135"/>
      <c r="K275" s="165"/>
      <c r="L275" s="16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</row>
    <row r="276" ht="15.75" customHeight="1">
      <c r="A276" s="135"/>
      <c r="B276" s="135"/>
      <c r="C276" s="135"/>
      <c r="D276" s="135"/>
      <c r="E276" s="135"/>
      <c r="F276" s="165"/>
      <c r="G276" s="135"/>
      <c r="H276" s="165"/>
      <c r="I276" s="165"/>
      <c r="J276" s="135"/>
      <c r="K276" s="165"/>
      <c r="L276" s="16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</row>
    <row r="277" ht="15.75" customHeight="1">
      <c r="A277" s="135"/>
      <c r="B277" s="135"/>
      <c r="C277" s="135"/>
      <c r="D277" s="135"/>
      <c r="E277" s="135"/>
      <c r="F277" s="165"/>
      <c r="G277" s="135"/>
      <c r="H277" s="165"/>
      <c r="I277" s="165"/>
      <c r="J277" s="135"/>
      <c r="K277" s="165"/>
      <c r="L277" s="16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</row>
    <row r="278" ht="15.75" customHeight="1">
      <c r="A278" s="135"/>
      <c r="B278" s="135"/>
      <c r="C278" s="135"/>
      <c r="D278" s="135"/>
      <c r="E278" s="135"/>
      <c r="F278" s="165"/>
      <c r="G278" s="135"/>
      <c r="H278" s="165"/>
      <c r="I278" s="165"/>
      <c r="J278" s="135"/>
      <c r="K278" s="165"/>
      <c r="L278" s="16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</row>
    <row r="279" ht="15.75" customHeight="1">
      <c r="A279" s="135"/>
      <c r="B279" s="135"/>
      <c r="C279" s="135"/>
      <c r="D279" s="135"/>
      <c r="E279" s="135"/>
      <c r="F279" s="165"/>
      <c r="G279" s="135"/>
      <c r="H279" s="165"/>
      <c r="I279" s="165"/>
      <c r="J279" s="135"/>
      <c r="K279" s="165"/>
      <c r="L279" s="16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</row>
    <row r="280" ht="15.75" customHeight="1">
      <c r="A280" s="135"/>
      <c r="B280" s="135"/>
      <c r="C280" s="135"/>
      <c r="D280" s="135"/>
      <c r="E280" s="135"/>
      <c r="F280" s="165"/>
      <c r="G280" s="135"/>
      <c r="H280" s="165"/>
      <c r="I280" s="165"/>
      <c r="J280" s="135"/>
      <c r="K280" s="165"/>
      <c r="L280" s="16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</row>
    <row r="281" ht="15.75" customHeight="1">
      <c r="A281" s="135"/>
      <c r="B281" s="135"/>
      <c r="C281" s="135"/>
      <c r="D281" s="135"/>
      <c r="E281" s="135"/>
      <c r="F281" s="165"/>
      <c r="G281" s="135"/>
      <c r="H281" s="165"/>
      <c r="I281" s="165"/>
      <c r="J281" s="135"/>
      <c r="K281" s="165"/>
      <c r="L281" s="16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</row>
    <row r="282" ht="15.75" customHeight="1">
      <c r="A282" s="135"/>
      <c r="B282" s="135"/>
      <c r="C282" s="135"/>
      <c r="D282" s="135"/>
      <c r="E282" s="135"/>
      <c r="F282" s="165"/>
      <c r="G282" s="135"/>
      <c r="H282" s="165"/>
      <c r="I282" s="165"/>
      <c r="J282" s="135"/>
      <c r="K282" s="165"/>
      <c r="L282" s="16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3" ht="15.75" customHeight="1">
      <c r="A283" s="135"/>
      <c r="B283" s="135"/>
      <c r="C283" s="135"/>
      <c r="D283" s="135"/>
      <c r="E283" s="135"/>
      <c r="F283" s="165"/>
      <c r="G283" s="135"/>
      <c r="H283" s="165"/>
      <c r="I283" s="165"/>
      <c r="J283" s="135"/>
      <c r="K283" s="165"/>
      <c r="L283" s="16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</row>
    <row r="284" ht="15.75" customHeight="1">
      <c r="A284" s="135"/>
      <c r="B284" s="135"/>
      <c r="C284" s="135"/>
      <c r="D284" s="135"/>
      <c r="E284" s="135"/>
      <c r="F284" s="165"/>
      <c r="G284" s="135"/>
      <c r="H284" s="165"/>
      <c r="I284" s="165"/>
      <c r="J284" s="135"/>
      <c r="K284" s="165"/>
      <c r="L284" s="16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</row>
    <row r="285" ht="15.75" customHeight="1">
      <c r="A285" s="135"/>
      <c r="B285" s="135"/>
      <c r="C285" s="135"/>
      <c r="D285" s="135"/>
      <c r="E285" s="135"/>
      <c r="F285" s="165"/>
      <c r="G285" s="135"/>
      <c r="H285" s="165"/>
      <c r="I285" s="165"/>
      <c r="J285" s="135"/>
      <c r="K285" s="165"/>
      <c r="L285" s="16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</row>
    <row r="286" ht="15.75" customHeight="1">
      <c r="A286" s="135"/>
      <c r="B286" s="135"/>
      <c r="C286" s="135"/>
      <c r="D286" s="135"/>
      <c r="E286" s="135"/>
      <c r="F286" s="165"/>
      <c r="G286" s="135"/>
      <c r="H286" s="165"/>
      <c r="I286" s="165"/>
      <c r="J286" s="135"/>
      <c r="K286" s="165"/>
      <c r="L286" s="16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</row>
    <row r="287" ht="15.75" customHeight="1">
      <c r="A287" s="135"/>
      <c r="B287" s="135"/>
      <c r="C287" s="135"/>
      <c r="D287" s="135"/>
      <c r="E287" s="135"/>
      <c r="F287" s="165"/>
      <c r="G287" s="135"/>
      <c r="H287" s="165"/>
      <c r="I287" s="165"/>
      <c r="J287" s="135"/>
      <c r="K287" s="165"/>
      <c r="L287" s="16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ht="15.75" customHeight="1">
      <c r="A288" s="135"/>
      <c r="B288" s="135"/>
      <c r="C288" s="135"/>
      <c r="D288" s="135"/>
      <c r="E288" s="135"/>
      <c r="F288" s="165"/>
      <c r="G288" s="135"/>
      <c r="H288" s="165"/>
      <c r="I288" s="165"/>
      <c r="J288" s="135"/>
      <c r="K288" s="165"/>
      <c r="L288" s="16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ht="15.75" customHeight="1">
      <c r="A289" s="135"/>
      <c r="B289" s="135"/>
      <c r="C289" s="135"/>
      <c r="D289" s="135"/>
      <c r="E289" s="135"/>
      <c r="F289" s="165"/>
      <c r="G289" s="135"/>
      <c r="H289" s="165"/>
      <c r="I289" s="165"/>
      <c r="J289" s="135"/>
      <c r="K289" s="165"/>
      <c r="L289" s="16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ht="15.75" customHeight="1">
      <c r="A290" s="135"/>
      <c r="B290" s="135"/>
      <c r="C290" s="135"/>
      <c r="D290" s="135"/>
      <c r="E290" s="135"/>
      <c r="F290" s="165"/>
      <c r="G290" s="135"/>
      <c r="H290" s="165"/>
      <c r="I290" s="165"/>
      <c r="J290" s="135"/>
      <c r="K290" s="165"/>
      <c r="L290" s="16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ht="15.75" customHeight="1">
      <c r="A291" s="135"/>
      <c r="B291" s="135"/>
      <c r="C291" s="135"/>
      <c r="D291" s="135"/>
      <c r="E291" s="135"/>
      <c r="F291" s="165"/>
      <c r="G291" s="135"/>
      <c r="H291" s="165"/>
      <c r="I291" s="165"/>
      <c r="J291" s="135"/>
      <c r="K291" s="165"/>
      <c r="L291" s="16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ht="15.75" customHeight="1">
      <c r="A292" s="135"/>
      <c r="B292" s="135"/>
      <c r="C292" s="135"/>
      <c r="D292" s="135"/>
      <c r="E292" s="135"/>
      <c r="F292" s="165"/>
      <c r="G292" s="135"/>
      <c r="H292" s="165"/>
      <c r="I292" s="165"/>
      <c r="J292" s="135"/>
      <c r="K292" s="165"/>
      <c r="L292" s="16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ht="15.75" customHeight="1">
      <c r="A293" s="135"/>
      <c r="B293" s="135"/>
      <c r="C293" s="135"/>
      <c r="D293" s="135"/>
      <c r="E293" s="135"/>
      <c r="F293" s="165"/>
      <c r="G293" s="135"/>
      <c r="H293" s="165"/>
      <c r="I293" s="165"/>
      <c r="J293" s="135"/>
      <c r="K293" s="165"/>
      <c r="L293" s="16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ht="15.75" customHeight="1">
      <c r="A294" s="135"/>
      <c r="B294" s="135"/>
      <c r="C294" s="135"/>
      <c r="D294" s="135"/>
      <c r="E294" s="135"/>
      <c r="F294" s="165"/>
      <c r="G294" s="135"/>
      <c r="H294" s="165"/>
      <c r="I294" s="165"/>
      <c r="J294" s="135"/>
      <c r="K294" s="165"/>
      <c r="L294" s="16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ht="15.75" customHeight="1">
      <c r="A295" s="135"/>
      <c r="B295" s="135"/>
      <c r="C295" s="135"/>
      <c r="D295" s="135"/>
      <c r="E295" s="135"/>
      <c r="F295" s="165"/>
      <c r="G295" s="135"/>
      <c r="H295" s="165"/>
      <c r="I295" s="165"/>
      <c r="J295" s="135"/>
      <c r="K295" s="165"/>
      <c r="L295" s="16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ht="15.75" customHeight="1">
      <c r="A296" s="135"/>
      <c r="B296" s="135"/>
      <c r="C296" s="135"/>
      <c r="D296" s="135"/>
      <c r="E296" s="135"/>
      <c r="F296" s="165"/>
      <c r="G296" s="135"/>
      <c r="H296" s="165"/>
      <c r="I296" s="165"/>
      <c r="J296" s="135"/>
      <c r="K296" s="165"/>
      <c r="L296" s="16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ht="15.75" customHeight="1">
      <c r="A297" s="135"/>
      <c r="B297" s="135"/>
      <c r="C297" s="135"/>
      <c r="D297" s="135"/>
      <c r="E297" s="135"/>
      <c r="F297" s="165"/>
      <c r="G297" s="135"/>
      <c r="H297" s="165"/>
      <c r="I297" s="165"/>
      <c r="J297" s="135"/>
      <c r="K297" s="165"/>
      <c r="L297" s="16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ht="15.75" customHeight="1">
      <c r="A298" s="135"/>
      <c r="B298" s="135"/>
      <c r="C298" s="135"/>
      <c r="D298" s="135"/>
      <c r="E298" s="135"/>
      <c r="F298" s="165"/>
      <c r="G298" s="135"/>
      <c r="H298" s="165"/>
      <c r="I298" s="165"/>
      <c r="J298" s="135"/>
      <c r="K298" s="165"/>
      <c r="L298" s="16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ht="15.75" customHeight="1">
      <c r="A299" s="135"/>
      <c r="B299" s="135"/>
      <c r="C299" s="135"/>
      <c r="D299" s="135"/>
      <c r="E299" s="135"/>
      <c r="F299" s="165"/>
      <c r="G299" s="135"/>
      <c r="H299" s="165"/>
      <c r="I299" s="165"/>
      <c r="J299" s="135"/>
      <c r="K299" s="165"/>
      <c r="L299" s="16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ht="15.75" customHeight="1">
      <c r="A300" s="135"/>
      <c r="B300" s="135"/>
      <c r="C300" s="135"/>
      <c r="D300" s="135"/>
      <c r="E300" s="135"/>
      <c r="F300" s="165"/>
      <c r="G300" s="135"/>
      <c r="H300" s="165"/>
      <c r="I300" s="165"/>
      <c r="J300" s="135"/>
      <c r="K300" s="165"/>
      <c r="L300" s="16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ht="15.75" customHeight="1">
      <c r="A301" s="135"/>
      <c r="B301" s="135"/>
      <c r="C301" s="135"/>
      <c r="D301" s="135"/>
      <c r="E301" s="135"/>
      <c r="F301" s="165"/>
      <c r="G301" s="135"/>
      <c r="H301" s="165"/>
      <c r="I301" s="165"/>
      <c r="J301" s="135"/>
      <c r="K301" s="165"/>
      <c r="L301" s="16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ht="15.75" customHeight="1">
      <c r="A302" s="135"/>
      <c r="B302" s="135"/>
      <c r="C302" s="135"/>
      <c r="D302" s="135"/>
      <c r="E302" s="135"/>
      <c r="F302" s="165"/>
      <c r="G302" s="135"/>
      <c r="H302" s="165"/>
      <c r="I302" s="165"/>
      <c r="J302" s="135"/>
      <c r="K302" s="165"/>
      <c r="L302" s="16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ht="15.75" customHeight="1">
      <c r="A303" s="135"/>
      <c r="B303" s="135"/>
      <c r="C303" s="135"/>
      <c r="D303" s="135"/>
      <c r="E303" s="135"/>
      <c r="F303" s="165"/>
      <c r="G303" s="135"/>
      <c r="H303" s="165"/>
      <c r="I303" s="165"/>
      <c r="J303" s="135"/>
      <c r="K303" s="165"/>
      <c r="L303" s="16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ht="15.75" customHeight="1">
      <c r="A304" s="135"/>
      <c r="B304" s="135"/>
      <c r="C304" s="135"/>
      <c r="D304" s="135"/>
      <c r="E304" s="135"/>
      <c r="F304" s="165"/>
      <c r="G304" s="135"/>
      <c r="H304" s="165"/>
      <c r="I304" s="165"/>
      <c r="J304" s="135"/>
      <c r="K304" s="165"/>
      <c r="L304" s="16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ht="15.75" customHeight="1">
      <c r="A305" s="135"/>
      <c r="B305" s="135"/>
      <c r="C305" s="135"/>
      <c r="D305" s="135"/>
      <c r="E305" s="135"/>
      <c r="F305" s="165"/>
      <c r="G305" s="135"/>
      <c r="H305" s="165"/>
      <c r="I305" s="165"/>
      <c r="J305" s="135"/>
      <c r="K305" s="165"/>
      <c r="L305" s="16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ht="15.75" customHeight="1">
      <c r="A306" s="135"/>
      <c r="B306" s="135"/>
      <c r="C306" s="135"/>
      <c r="D306" s="135"/>
      <c r="E306" s="135"/>
      <c r="F306" s="165"/>
      <c r="G306" s="135"/>
      <c r="H306" s="165"/>
      <c r="I306" s="165"/>
      <c r="J306" s="135"/>
      <c r="K306" s="165"/>
      <c r="L306" s="16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ht="15.75" customHeight="1">
      <c r="A307" s="135"/>
      <c r="B307" s="135"/>
      <c r="C307" s="135"/>
      <c r="D307" s="135"/>
      <c r="E307" s="135"/>
      <c r="F307" s="165"/>
      <c r="G307" s="135"/>
      <c r="H307" s="165"/>
      <c r="I307" s="165"/>
      <c r="J307" s="135"/>
      <c r="K307" s="165"/>
      <c r="L307" s="16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ht="15.75" customHeight="1">
      <c r="A308" s="135"/>
      <c r="B308" s="135"/>
      <c r="C308" s="135"/>
      <c r="D308" s="135"/>
      <c r="E308" s="135"/>
      <c r="F308" s="165"/>
      <c r="G308" s="135"/>
      <c r="H308" s="165"/>
      <c r="I308" s="165"/>
      <c r="J308" s="135"/>
      <c r="K308" s="165"/>
      <c r="L308" s="16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ht="15.75" customHeight="1">
      <c r="A309" s="135"/>
      <c r="B309" s="135"/>
      <c r="C309" s="135"/>
      <c r="D309" s="135"/>
      <c r="E309" s="135"/>
      <c r="F309" s="165"/>
      <c r="G309" s="135"/>
      <c r="H309" s="165"/>
      <c r="I309" s="165"/>
      <c r="J309" s="135"/>
      <c r="K309" s="165"/>
      <c r="L309" s="16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ht="15.75" customHeight="1">
      <c r="A310" s="135"/>
      <c r="B310" s="135"/>
      <c r="C310" s="135"/>
      <c r="D310" s="135"/>
      <c r="E310" s="135"/>
      <c r="F310" s="165"/>
      <c r="G310" s="135"/>
      <c r="H310" s="165"/>
      <c r="I310" s="165"/>
      <c r="J310" s="135"/>
      <c r="K310" s="165"/>
      <c r="L310" s="16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ht="15.75" customHeight="1">
      <c r="A311" s="135"/>
      <c r="B311" s="135"/>
      <c r="C311" s="135"/>
      <c r="D311" s="135"/>
      <c r="E311" s="135"/>
      <c r="F311" s="165"/>
      <c r="G311" s="135"/>
      <c r="H311" s="165"/>
      <c r="I311" s="165"/>
      <c r="J311" s="135"/>
      <c r="K311" s="165"/>
      <c r="L311" s="16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ht="15.75" customHeight="1">
      <c r="A312" s="135"/>
      <c r="B312" s="135"/>
      <c r="C312" s="135"/>
      <c r="D312" s="135"/>
      <c r="E312" s="135"/>
      <c r="F312" s="165"/>
      <c r="G312" s="135"/>
      <c r="H312" s="165"/>
      <c r="I312" s="165"/>
      <c r="J312" s="135"/>
      <c r="K312" s="165"/>
      <c r="L312" s="16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ht="15.75" customHeight="1">
      <c r="A313" s="135"/>
      <c r="B313" s="135"/>
      <c r="C313" s="135"/>
      <c r="D313" s="135"/>
      <c r="E313" s="135"/>
      <c r="F313" s="165"/>
      <c r="G313" s="135"/>
      <c r="H313" s="165"/>
      <c r="I313" s="165"/>
      <c r="J313" s="135"/>
      <c r="K313" s="165"/>
      <c r="L313" s="16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ht="15.75" customHeight="1">
      <c r="A314" s="135"/>
      <c r="B314" s="135"/>
      <c r="C314" s="135"/>
      <c r="D314" s="135"/>
      <c r="E314" s="135"/>
      <c r="F314" s="165"/>
      <c r="G314" s="135"/>
      <c r="H314" s="165"/>
      <c r="I314" s="165"/>
      <c r="J314" s="135"/>
      <c r="K314" s="165"/>
      <c r="L314" s="16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ht="15.75" customHeight="1">
      <c r="A315" s="135"/>
      <c r="B315" s="135"/>
      <c r="C315" s="135"/>
      <c r="D315" s="135"/>
      <c r="E315" s="135"/>
      <c r="F315" s="165"/>
      <c r="G315" s="135"/>
      <c r="H315" s="165"/>
      <c r="I315" s="165"/>
      <c r="J315" s="135"/>
      <c r="K315" s="165"/>
      <c r="L315" s="16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ht="15.75" customHeight="1">
      <c r="A316" s="135"/>
      <c r="B316" s="135"/>
      <c r="C316" s="135"/>
      <c r="D316" s="135"/>
      <c r="E316" s="135"/>
      <c r="F316" s="165"/>
      <c r="G316" s="135"/>
      <c r="H316" s="165"/>
      <c r="I316" s="165"/>
      <c r="J316" s="135"/>
      <c r="K316" s="165"/>
      <c r="L316" s="16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ht="15.75" customHeight="1">
      <c r="A317" s="135"/>
      <c r="B317" s="135"/>
      <c r="C317" s="135"/>
      <c r="D317" s="135"/>
      <c r="E317" s="135"/>
      <c r="F317" s="165"/>
      <c r="G317" s="135"/>
      <c r="H317" s="165"/>
      <c r="I317" s="165"/>
      <c r="J317" s="135"/>
      <c r="K317" s="165"/>
      <c r="L317" s="16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ht="15.75" customHeight="1">
      <c r="A318" s="135"/>
      <c r="B318" s="135"/>
      <c r="C318" s="135"/>
      <c r="D318" s="135"/>
      <c r="E318" s="135"/>
      <c r="F318" s="165"/>
      <c r="G318" s="135"/>
      <c r="H318" s="165"/>
      <c r="I318" s="165"/>
      <c r="J318" s="135"/>
      <c r="K318" s="165"/>
      <c r="L318" s="16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ht="15.75" customHeight="1">
      <c r="A319" s="135"/>
      <c r="B319" s="135"/>
      <c r="C319" s="135"/>
      <c r="D319" s="135"/>
      <c r="E319" s="135"/>
      <c r="F319" s="165"/>
      <c r="G319" s="135"/>
      <c r="H319" s="165"/>
      <c r="I319" s="165"/>
      <c r="J319" s="135"/>
      <c r="K319" s="165"/>
      <c r="L319" s="16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ht="15.75" customHeight="1">
      <c r="A320" s="135"/>
      <c r="B320" s="135"/>
      <c r="C320" s="135"/>
      <c r="D320" s="135"/>
      <c r="E320" s="135"/>
      <c r="F320" s="165"/>
      <c r="G320" s="135"/>
      <c r="H320" s="165"/>
      <c r="I320" s="165"/>
      <c r="J320" s="135"/>
      <c r="K320" s="165"/>
      <c r="L320" s="16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ht="15.75" customHeight="1">
      <c r="A321" s="135"/>
      <c r="B321" s="135"/>
      <c r="C321" s="135"/>
      <c r="D321" s="135"/>
      <c r="E321" s="135"/>
      <c r="F321" s="165"/>
      <c r="G321" s="135"/>
      <c r="H321" s="165"/>
      <c r="I321" s="165"/>
      <c r="J321" s="135"/>
      <c r="K321" s="165"/>
      <c r="L321" s="16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ht="15.75" customHeight="1">
      <c r="A322" s="135"/>
      <c r="B322" s="135"/>
      <c r="C322" s="135"/>
      <c r="D322" s="135"/>
      <c r="E322" s="135"/>
      <c r="F322" s="165"/>
      <c r="G322" s="135"/>
      <c r="H322" s="165"/>
      <c r="I322" s="165"/>
      <c r="J322" s="135"/>
      <c r="K322" s="165"/>
      <c r="L322" s="16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ht="15.75" customHeight="1">
      <c r="A323" s="135"/>
      <c r="B323" s="135"/>
      <c r="C323" s="135"/>
      <c r="D323" s="135"/>
      <c r="E323" s="135"/>
      <c r="F323" s="165"/>
      <c r="G323" s="135"/>
      <c r="H323" s="165"/>
      <c r="I323" s="165"/>
      <c r="J323" s="135"/>
      <c r="K323" s="165"/>
      <c r="L323" s="16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ht="15.75" customHeight="1">
      <c r="A324" s="135"/>
      <c r="B324" s="135"/>
      <c r="C324" s="135"/>
      <c r="D324" s="135"/>
      <c r="E324" s="135"/>
      <c r="F324" s="165"/>
      <c r="G324" s="135"/>
      <c r="H324" s="165"/>
      <c r="I324" s="165"/>
      <c r="J324" s="135"/>
      <c r="K324" s="165"/>
      <c r="L324" s="16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ht="15.75" customHeight="1">
      <c r="A325" s="135"/>
      <c r="B325" s="135"/>
      <c r="C325" s="135"/>
      <c r="D325" s="135"/>
      <c r="E325" s="135"/>
      <c r="F325" s="165"/>
      <c r="G325" s="135"/>
      <c r="H325" s="165"/>
      <c r="I325" s="165"/>
      <c r="J325" s="135"/>
      <c r="K325" s="165"/>
      <c r="L325" s="16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ht="15.75" customHeight="1">
      <c r="A326" s="135"/>
      <c r="B326" s="135"/>
      <c r="C326" s="135"/>
      <c r="D326" s="135"/>
      <c r="E326" s="135"/>
      <c r="F326" s="165"/>
      <c r="G326" s="135"/>
      <c r="H326" s="165"/>
      <c r="I326" s="165"/>
      <c r="J326" s="135"/>
      <c r="K326" s="165"/>
      <c r="L326" s="16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ht="15.75" customHeight="1">
      <c r="A327" s="135"/>
      <c r="B327" s="135"/>
      <c r="C327" s="135"/>
      <c r="D327" s="135"/>
      <c r="E327" s="135"/>
      <c r="F327" s="165"/>
      <c r="G327" s="135"/>
      <c r="H327" s="165"/>
      <c r="I327" s="165"/>
      <c r="J327" s="135"/>
      <c r="K327" s="165"/>
      <c r="L327" s="16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ht="15.75" customHeight="1">
      <c r="A328" s="135"/>
      <c r="B328" s="135"/>
      <c r="C328" s="135"/>
      <c r="D328" s="135"/>
      <c r="E328" s="135"/>
      <c r="F328" s="165"/>
      <c r="G328" s="135"/>
      <c r="H328" s="165"/>
      <c r="I328" s="165"/>
      <c r="J328" s="135"/>
      <c r="K328" s="165"/>
      <c r="L328" s="16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ht="15.75" customHeight="1">
      <c r="A329" s="135"/>
      <c r="B329" s="135"/>
      <c r="C329" s="135"/>
      <c r="D329" s="135"/>
      <c r="E329" s="135"/>
      <c r="F329" s="165"/>
      <c r="G329" s="135"/>
      <c r="H329" s="165"/>
      <c r="I329" s="165"/>
      <c r="J329" s="135"/>
      <c r="K329" s="165"/>
      <c r="L329" s="16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ht="15.75" customHeight="1">
      <c r="A330" s="135"/>
      <c r="B330" s="135"/>
      <c r="C330" s="135"/>
      <c r="D330" s="135"/>
      <c r="E330" s="135"/>
      <c r="F330" s="165"/>
      <c r="G330" s="135"/>
      <c r="H330" s="165"/>
      <c r="I330" s="165"/>
      <c r="J330" s="135"/>
      <c r="K330" s="165"/>
      <c r="L330" s="16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ht="15.75" customHeight="1">
      <c r="A331" s="135"/>
      <c r="B331" s="135"/>
      <c r="C331" s="135"/>
      <c r="D331" s="135"/>
      <c r="E331" s="135"/>
      <c r="F331" s="165"/>
      <c r="G331" s="135"/>
      <c r="H331" s="165"/>
      <c r="I331" s="165"/>
      <c r="J331" s="135"/>
      <c r="K331" s="165"/>
      <c r="L331" s="16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ht="15.75" customHeight="1">
      <c r="A332" s="135"/>
      <c r="B332" s="135"/>
      <c r="C332" s="135"/>
      <c r="D332" s="135"/>
      <c r="E332" s="135"/>
      <c r="F332" s="165"/>
      <c r="G332" s="135"/>
      <c r="H332" s="165"/>
      <c r="I332" s="165"/>
      <c r="J332" s="135"/>
      <c r="K332" s="165"/>
      <c r="L332" s="16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ht="15.75" customHeight="1">
      <c r="A333" s="135"/>
      <c r="B333" s="135"/>
      <c r="C333" s="135"/>
      <c r="D333" s="135"/>
      <c r="E333" s="135"/>
      <c r="F333" s="165"/>
      <c r="G333" s="135"/>
      <c r="H333" s="165"/>
      <c r="I333" s="165"/>
      <c r="J333" s="135"/>
      <c r="K333" s="165"/>
      <c r="L333" s="16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ht="15.75" customHeight="1">
      <c r="A334" s="135"/>
      <c r="B334" s="135"/>
      <c r="C334" s="135"/>
      <c r="D334" s="135"/>
      <c r="E334" s="135"/>
      <c r="F334" s="165"/>
      <c r="G334" s="135"/>
      <c r="H334" s="165"/>
      <c r="I334" s="165"/>
      <c r="J334" s="135"/>
      <c r="K334" s="165"/>
      <c r="L334" s="16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ht="15.75" customHeight="1">
      <c r="A335" s="135"/>
      <c r="B335" s="135"/>
      <c r="C335" s="135"/>
      <c r="D335" s="135"/>
      <c r="E335" s="135"/>
      <c r="F335" s="165"/>
      <c r="G335" s="135"/>
      <c r="H335" s="165"/>
      <c r="I335" s="165"/>
      <c r="J335" s="135"/>
      <c r="K335" s="165"/>
      <c r="L335" s="16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ht="15.75" customHeight="1">
      <c r="A336" s="135"/>
      <c r="B336" s="135"/>
      <c r="C336" s="135"/>
      <c r="D336" s="135"/>
      <c r="E336" s="135"/>
      <c r="F336" s="165"/>
      <c r="G336" s="135"/>
      <c r="H336" s="165"/>
      <c r="I336" s="165"/>
      <c r="J336" s="135"/>
      <c r="K336" s="165"/>
      <c r="L336" s="16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ht="15.75" customHeight="1">
      <c r="A337" s="135"/>
      <c r="B337" s="135"/>
      <c r="C337" s="135"/>
      <c r="D337" s="135"/>
      <c r="E337" s="135"/>
      <c r="F337" s="165"/>
      <c r="G337" s="135"/>
      <c r="H337" s="165"/>
      <c r="I337" s="165"/>
      <c r="J337" s="135"/>
      <c r="K337" s="165"/>
      <c r="L337" s="16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ht="15.75" customHeight="1">
      <c r="A338" s="135"/>
      <c r="B338" s="135"/>
      <c r="C338" s="135"/>
      <c r="D338" s="135"/>
      <c r="E338" s="135"/>
      <c r="F338" s="165"/>
      <c r="G338" s="135"/>
      <c r="H338" s="165"/>
      <c r="I338" s="165"/>
      <c r="J338" s="135"/>
      <c r="K338" s="165"/>
      <c r="L338" s="16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ht="15.75" customHeight="1">
      <c r="A339" s="135"/>
      <c r="B339" s="135"/>
      <c r="C339" s="135"/>
      <c r="D339" s="135"/>
      <c r="E339" s="135"/>
      <c r="F339" s="165"/>
      <c r="G339" s="135"/>
      <c r="H339" s="165"/>
      <c r="I339" s="165"/>
      <c r="J339" s="135"/>
      <c r="K339" s="165"/>
      <c r="L339" s="16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ht="15.75" customHeight="1">
      <c r="A340" s="135"/>
      <c r="B340" s="135"/>
      <c r="C340" s="135"/>
      <c r="D340" s="135"/>
      <c r="E340" s="135"/>
      <c r="F340" s="165"/>
      <c r="G340" s="135"/>
      <c r="H340" s="165"/>
      <c r="I340" s="165"/>
      <c r="J340" s="135"/>
      <c r="K340" s="165"/>
      <c r="L340" s="16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ht="15.75" customHeight="1">
      <c r="A341" s="135"/>
      <c r="B341" s="135"/>
      <c r="C341" s="135"/>
      <c r="D341" s="135"/>
      <c r="E341" s="135"/>
      <c r="F341" s="165"/>
      <c r="G341" s="135"/>
      <c r="H341" s="165"/>
      <c r="I341" s="165"/>
      <c r="J341" s="135"/>
      <c r="K341" s="165"/>
      <c r="L341" s="16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ht="15.75" customHeight="1">
      <c r="A342" s="135"/>
      <c r="B342" s="135"/>
      <c r="C342" s="135"/>
      <c r="D342" s="135"/>
      <c r="E342" s="135"/>
      <c r="F342" s="165"/>
      <c r="G342" s="135"/>
      <c r="H342" s="165"/>
      <c r="I342" s="165"/>
      <c r="J342" s="135"/>
      <c r="K342" s="165"/>
      <c r="L342" s="16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ht="15.75" customHeight="1">
      <c r="A343" s="135"/>
      <c r="B343" s="135"/>
      <c r="C343" s="135"/>
      <c r="D343" s="135"/>
      <c r="E343" s="135"/>
      <c r="F343" s="165"/>
      <c r="G343" s="135"/>
      <c r="H343" s="165"/>
      <c r="I343" s="165"/>
      <c r="J343" s="135"/>
      <c r="K343" s="165"/>
      <c r="L343" s="16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ht="15.75" customHeight="1">
      <c r="A344" s="135"/>
      <c r="B344" s="135"/>
      <c r="C344" s="135"/>
      <c r="D344" s="135"/>
      <c r="E344" s="135"/>
      <c r="F344" s="165"/>
      <c r="G344" s="135"/>
      <c r="H344" s="165"/>
      <c r="I344" s="165"/>
      <c r="J344" s="135"/>
      <c r="K344" s="165"/>
      <c r="L344" s="16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ht="15.75" customHeight="1">
      <c r="A345" s="135"/>
      <c r="B345" s="135"/>
      <c r="C345" s="135"/>
      <c r="D345" s="135"/>
      <c r="E345" s="135"/>
      <c r="F345" s="165"/>
      <c r="G345" s="135"/>
      <c r="H345" s="165"/>
      <c r="I345" s="165"/>
      <c r="J345" s="135"/>
      <c r="K345" s="165"/>
      <c r="L345" s="16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ht="15.75" customHeight="1">
      <c r="A346" s="135"/>
      <c r="B346" s="135"/>
      <c r="C346" s="135"/>
      <c r="D346" s="135"/>
      <c r="E346" s="135"/>
      <c r="F346" s="165"/>
      <c r="G346" s="135"/>
      <c r="H346" s="165"/>
      <c r="I346" s="165"/>
      <c r="J346" s="135"/>
      <c r="K346" s="165"/>
      <c r="L346" s="16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ht="15.75" customHeight="1">
      <c r="A347" s="135"/>
      <c r="B347" s="135"/>
      <c r="C347" s="135"/>
      <c r="D347" s="135"/>
      <c r="E347" s="135"/>
      <c r="F347" s="165"/>
      <c r="G347" s="135"/>
      <c r="H347" s="165"/>
      <c r="I347" s="165"/>
      <c r="J347" s="135"/>
      <c r="K347" s="165"/>
      <c r="L347" s="16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ht="15.75" customHeight="1">
      <c r="A348" s="135"/>
      <c r="B348" s="135"/>
      <c r="C348" s="135"/>
      <c r="D348" s="135"/>
      <c r="E348" s="135"/>
      <c r="F348" s="165"/>
      <c r="G348" s="135"/>
      <c r="H348" s="165"/>
      <c r="I348" s="165"/>
      <c r="J348" s="135"/>
      <c r="K348" s="165"/>
      <c r="L348" s="16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ht="15.75" customHeight="1">
      <c r="A349" s="135"/>
      <c r="B349" s="135"/>
      <c r="C349" s="135"/>
      <c r="D349" s="135"/>
      <c r="E349" s="135"/>
      <c r="F349" s="165"/>
      <c r="G349" s="135"/>
      <c r="H349" s="165"/>
      <c r="I349" s="165"/>
      <c r="J349" s="135"/>
      <c r="K349" s="165"/>
      <c r="L349" s="16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ht="15.75" customHeight="1">
      <c r="A350" s="135"/>
      <c r="B350" s="135"/>
      <c r="C350" s="135"/>
      <c r="D350" s="135"/>
      <c r="E350" s="135"/>
      <c r="F350" s="165"/>
      <c r="G350" s="135"/>
      <c r="H350" s="165"/>
      <c r="I350" s="165"/>
      <c r="J350" s="135"/>
      <c r="K350" s="165"/>
      <c r="L350" s="16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ht="15.75" customHeight="1">
      <c r="A351" s="135"/>
      <c r="B351" s="135"/>
      <c r="C351" s="135"/>
      <c r="D351" s="135"/>
      <c r="E351" s="135"/>
      <c r="F351" s="165"/>
      <c r="G351" s="135"/>
      <c r="H351" s="165"/>
      <c r="I351" s="165"/>
      <c r="J351" s="135"/>
      <c r="K351" s="165"/>
      <c r="L351" s="16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ht="15.75" customHeight="1">
      <c r="A352" s="135"/>
      <c r="B352" s="135"/>
      <c r="C352" s="135"/>
      <c r="D352" s="135"/>
      <c r="E352" s="135"/>
      <c r="F352" s="165"/>
      <c r="G352" s="135"/>
      <c r="H352" s="165"/>
      <c r="I352" s="165"/>
      <c r="J352" s="135"/>
      <c r="K352" s="165"/>
      <c r="L352" s="16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ht="15.75" customHeight="1">
      <c r="A353" s="135"/>
      <c r="B353" s="135"/>
      <c r="C353" s="135"/>
      <c r="D353" s="135"/>
      <c r="E353" s="135"/>
      <c r="F353" s="165"/>
      <c r="G353" s="135"/>
      <c r="H353" s="165"/>
      <c r="I353" s="165"/>
      <c r="J353" s="135"/>
      <c r="K353" s="165"/>
      <c r="L353" s="16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ht="15.75" customHeight="1">
      <c r="A354" s="135"/>
      <c r="B354" s="135"/>
      <c r="C354" s="135"/>
      <c r="D354" s="135"/>
      <c r="E354" s="135"/>
      <c r="F354" s="165"/>
      <c r="G354" s="135"/>
      <c r="H354" s="165"/>
      <c r="I354" s="165"/>
      <c r="J354" s="135"/>
      <c r="K354" s="165"/>
      <c r="L354" s="16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ht="15.75" customHeight="1">
      <c r="A355" s="135"/>
      <c r="B355" s="135"/>
      <c r="C355" s="135"/>
      <c r="D355" s="135"/>
      <c r="E355" s="135"/>
      <c r="F355" s="165"/>
      <c r="G355" s="135"/>
      <c r="H355" s="165"/>
      <c r="I355" s="165"/>
      <c r="J355" s="135"/>
      <c r="K355" s="165"/>
      <c r="L355" s="16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ht="15.75" customHeight="1">
      <c r="A356" s="135"/>
      <c r="B356" s="135"/>
      <c r="C356" s="135"/>
      <c r="D356" s="135"/>
      <c r="E356" s="135"/>
      <c r="F356" s="165"/>
      <c r="G356" s="135"/>
      <c r="H356" s="165"/>
      <c r="I356" s="165"/>
      <c r="J356" s="135"/>
      <c r="K356" s="165"/>
      <c r="L356" s="16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ht="15.75" customHeight="1">
      <c r="A357" s="135"/>
      <c r="B357" s="135"/>
      <c r="C357" s="135"/>
      <c r="D357" s="135"/>
      <c r="E357" s="135"/>
      <c r="F357" s="165"/>
      <c r="G357" s="135"/>
      <c r="H357" s="165"/>
      <c r="I357" s="165"/>
      <c r="J357" s="135"/>
      <c r="K357" s="165"/>
      <c r="L357" s="16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ht="15.75" customHeight="1">
      <c r="A358" s="135"/>
      <c r="B358" s="135"/>
      <c r="C358" s="135"/>
      <c r="D358" s="135"/>
      <c r="E358" s="135"/>
      <c r="F358" s="165"/>
      <c r="G358" s="135"/>
      <c r="H358" s="165"/>
      <c r="I358" s="165"/>
      <c r="J358" s="135"/>
      <c r="K358" s="165"/>
      <c r="L358" s="16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ht="15.75" customHeight="1">
      <c r="A359" s="135"/>
      <c r="B359" s="135"/>
      <c r="C359" s="135"/>
      <c r="D359" s="135"/>
      <c r="E359" s="135"/>
      <c r="F359" s="165"/>
      <c r="G359" s="135"/>
      <c r="H359" s="165"/>
      <c r="I359" s="165"/>
      <c r="J359" s="135"/>
      <c r="K359" s="165"/>
      <c r="L359" s="16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ht="15.75" customHeight="1">
      <c r="A360" s="135"/>
      <c r="B360" s="135"/>
      <c r="C360" s="135"/>
      <c r="D360" s="135"/>
      <c r="E360" s="135"/>
      <c r="F360" s="165"/>
      <c r="G360" s="135"/>
      <c r="H360" s="165"/>
      <c r="I360" s="165"/>
      <c r="J360" s="135"/>
      <c r="K360" s="165"/>
      <c r="L360" s="16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ht="15.75" customHeight="1">
      <c r="A361" s="135"/>
      <c r="B361" s="135"/>
      <c r="C361" s="135"/>
      <c r="D361" s="135"/>
      <c r="E361" s="135"/>
      <c r="F361" s="165"/>
      <c r="G361" s="135"/>
      <c r="H361" s="165"/>
      <c r="I361" s="165"/>
      <c r="J361" s="135"/>
      <c r="K361" s="165"/>
      <c r="L361" s="16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ht="15.75" customHeight="1">
      <c r="A362" s="135"/>
      <c r="B362" s="135"/>
      <c r="C362" s="135"/>
      <c r="D362" s="135"/>
      <c r="E362" s="135"/>
      <c r="F362" s="165"/>
      <c r="G362" s="135"/>
      <c r="H362" s="165"/>
      <c r="I362" s="165"/>
      <c r="J362" s="135"/>
      <c r="K362" s="165"/>
      <c r="L362" s="16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ht="15.75" customHeight="1">
      <c r="A363" s="135"/>
      <c r="B363" s="135"/>
      <c r="C363" s="135"/>
      <c r="D363" s="135"/>
      <c r="E363" s="135"/>
      <c r="F363" s="165"/>
      <c r="G363" s="135"/>
      <c r="H363" s="165"/>
      <c r="I363" s="165"/>
      <c r="J363" s="135"/>
      <c r="K363" s="165"/>
      <c r="L363" s="16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ht="15.75" customHeight="1">
      <c r="A364" s="135"/>
      <c r="B364" s="135"/>
      <c r="C364" s="135"/>
      <c r="D364" s="135"/>
      <c r="E364" s="135"/>
      <c r="F364" s="165"/>
      <c r="G364" s="135"/>
      <c r="H364" s="165"/>
      <c r="I364" s="165"/>
      <c r="J364" s="135"/>
      <c r="K364" s="165"/>
      <c r="L364" s="16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ht="15.75" customHeight="1">
      <c r="A365" s="135"/>
      <c r="B365" s="135"/>
      <c r="C365" s="135"/>
      <c r="D365" s="135"/>
      <c r="E365" s="135"/>
      <c r="F365" s="165"/>
      <c r="G365" s="135"/>
      <c r="H365" s="165"/>
      <c r="I365" s="165"/>
      <c r="J365" s="135"/>
      <c r="K365" s="165"/>
      <c r="L365" s="16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ht="15.75" customHeight="1">
      <c r="A366" s="135"/>
      <c r="B366" s="135"/>
      <c r="C366" s="135"/>
      <c r="D366" s="135"/>
      <c r="E366" s="135"/>
      <c r="F366" s="165"/>
      <c r="G366" s="135"/>
      <c r="H366" s="165"/>
      <c r="I366" s="165"/>
      <c r="J366" s="135"/>
      <c r="K366" s="165"/>
      <c r="L366" s="16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ht="15.75" customHeight="1">
      <c r="A367" s="135"/>
      <c r="B367" s="135"/>
      <c r="C367" s="135"/>
      <c r="D367" s="135"/>
      <c r="E367" s="135"/>
      <c r="F367" s="165"/>
      <c r="G367" s="135"/>
      <c r="H367" s="165"/>
      <c r="I367" s="165"/>
      <c r="J367" s="135"/>
      <c r="K367" s="165"/>
      <c r="L367" s="16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ht="15.75" customHeight="1">
      <c r="A368" s="135"/>
      <c r="B368" s="135"/>
      <c r="C368" s="135"/>
      <c r="D368" s="135"/>
      <c r="E368" s="135"/>
      <c r="F368" s="165"/>
      <c r="G368" s="135"/>
      <c r="H368" s="165"/>
      <c r="I368" s="165"/>
      <c r="J368" s="135"/>
      <c r="K368" s="165"/>
      <c r="L368" s="16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ht="15.75" customHeight="1">
      <c r="A369" s="135"/>
      <c r="B369" s="135"/>
      <c r="C369" s="135"/>
      <c r="D369" s="135"/>
      <c r="E369" s="135"/>
      <c r="F369" s="165"/>
      <c r="G369" s="135"/>
      <c r="H369" s="165"/>
      <c r="I369" s="165"/>
      <c r="J369" s="135"/>
      <c r="K369" s="165"/>
      <c r="L369" s="16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ht="15.75" customHeight="1">
      <c r="A370" s="135"/>
      <c r="B370" s="135"/>
      <c r="C370" s="135"/>
      <c r="D370" s="135"/>
      <c r="E370" s="135"/>
      <c r="F370" s="165"/>
      <c r="G370" s="135"/>
      <c r="H370" s="165"/>
      <c r="I370" s="165"/>
      <c r="J370" s="135"/>
      <c r="K370" s="165"/>
      <c r="L370" s="16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ht="15.75" customHeight="1">
      <c r="A371" s="135"/>
      <c r="B371" s="135"/>
      <c r="C371" s="135"/>
      <c r="D371" s="135"/>
      <c r="E371" s="135"/>
      <c r="F371" s="165"/>
      <c r="G371" s="135"/>
      <c r="H371" s="165"/>
      <c r="I371" s="165"/>
      <c r="J371" s="135"/>
      <c r="K371" s="165"/>
      <c r="L371" s="16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ht="15.75" customHeight="1">
      <c r="A372" s="135"/>
      <c r="B372" s="135"/>
      <c r="C372" s="135"/>
      <c r="D372" s="135"/>
      <c r="E372" s="135"/>
      <c r="F372" s="165"/>
      <c r="G372" s="135"/>
      <c r="H372" s="165"/>
      <c r="I372" s="165"/>
      <c r="J372" s="135"/>
      <c r="K372" s="165"/>
      <c r="L372" s="16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ht="15.75" customHeight="1">
      <c r="A373" s="135"/>
      <c r="B373" s="135"/>
      <c r="C373" s="135"/>
      <c r="D373" s="135"/>
      <c r="E373" s="135"/>
      <c r="F373" s="165"/>
      <c r="G373" s="135"/>
      <c r="H373" s="165"/>
      <c r="I373" s="165"/>
      <c r="J373" s="135"/>
      <c r="K373" s="165"/>
      <c r="L373" s="16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ht="15.75" customHeight="1">
      <c r="A374" s="135"/>
      <c r="B374" s="135"/>
      <c r="C374" s="135"/>
      <c r="D374" s="135"/>
      <c r="E374" s="135"/>
      <c r="F374" s="165"/>
      <c r="G374" s="135"/>
      <c r="H374" s="165"/>
      <c r="I374" s="165"/>
      <c r="J374" s="135"/>
      <c r="K374" s="165"/>
      <c r="L374" s="16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ht="15.75" customHeight="1">
      <c r="A375" s="135"/>
      <c r="B375" s="135"/>
      <c r="C375" s="135"/>
      <c r="D375" s="135"/>
      <c r="E375" s="135"/>
      <c r="F375" s="165"/>
      <c r="G375" s="135"/>
      <c r="H375" s="165"/>
      <c r="I375" s="165"/>
      <c r="J375" s="135"/>
      <c r="K375" s="165"/>
      <c r="L375" s="16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ht="15.75" customHeight="1">
      <c r="A376" s="135"/>
      <c r="B376" s="135"/>
      <c r="C376" s="135"/>
      <c r="D376" s="135"/>
      <c r="E376" s="135"/>
      <c r="F376" s="165"/>
      <c r="G376" s="135"/>
      <c r="H376" s="165"/>
      <c r="I376" s="165"/>
      <c r="J376" s="135"/>
      <c r="K376" s="165"/>
      <c r="L376" s="16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ht="15.75" customHeight="1">
      <c r="A377" s="135"/>
      <c r="B377" s="135"/>
      <c r="C377" s="135"/>
      <c r="D377" s="135"/>
      <c r="E377" s="135"/>
      <c r="F377" s="165"/>
      <c r="G377" s="135"/>
      <c r="H377" s="165"/>
      <c r="I377" s="165"/>
      <c r="J377" s="135"/>
      <c r="K377" s="165"/>
      <c r="L377" s="16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ht="15.75" customHeight="1">
      <c r="A378" s="135"/>
      <c r="B378" s="135"/>
      <c r="C378" s="135"/>
      <c r="D378" s="135"/>
      <c r="E378" s="135"/>
      <c r="F378" s="165"/>
      <c r="G378" s="135"/>
      <c r="H378" s="165"/>
      <c r="I378" s="165"/>
      <c r="J378" s="135"/>
      <c r="K378" s="165"/>
      <c r="L378" s="16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ht="15.75" customHeight="1">
      <c r="A379" s="135"/>
      <c r="B379" s="135"/>
      <c r="C379" s="135"/>
      <c r="D379" s="135"/>
      <c r="E379" s="135"/>
      <c r="F379" s="165"/>
      <c r="G379" s="135"/>
      <c r="H379" s="165"/>
      <c r="I379" s="165"/>
      <c r="J379" s="135"/>
      <c r="K379" s="165"/>
      <c r="L379" s="16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ht="15.75" customHeight="1">
      <c r="A380" s="135"/>
      <c r="B380" s="135"/>
      <c r="C380" s="135"/>
      <c r="D380" s="135"/>
      <c r="E380" s="135"/>
      <c r="F380" s="165"/>
      <c r="G380" s="135"/>
      <c r="H380" s="165"/>
      <c r="I380" s="165"/>
      <c r="J380" s="135"/>
      <c r="K380" s="165"/>
      <c r="L380" s="16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ht="15.75" customHeight="1">
      <c r="A381" s="135"/>
      <c r="B381" s="135"/>
      <c r="C381" s="135"/>
      <c r="D381" s="135"/>
      <c r="E381" s="135"/>
      <c r="F381" s="165"/>
      <c r="G381" s="135"/>
      <c r="H381" s="165"/>
      <c r="I381" s="165"/>
      <c r="J381" s="135"/>
      <c r="K381" s="165"/>
      <c r="L381" s="16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ht="15.75" customHeight="1">
      <c r="A382" s="135"/>
      <c r="B382" s="135"/>
      <c r="C382" s="135"/>
      <c r="D382" s="135"/>
      <c r="E382" s="135"/>
      <c r="F382" s="165"/>
      <c r="G382" s="135"/>
      <c r="H382" s="165"/>
      <c r="I382" s="165"/>
      <c r="J382" s="135"/>
      <c r="K382" s="165"/>
      <c r="L382" s="16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ht="15.75" customHeight="1">
      <c r="A383" s="135"/>
      <c r="B383" s="135"/>
      <c r="C383" s="135"/>
      <c r="D383" s="135"/>
      <c r="E383" s="135"/>
      <c r="F383" s="165"/>
      <c r="G383" s="135"/>
      <c r="H383" s="165"/>
      <c r="I383" s="165"/>
      <c r="J383" s="135"/>
      <c r="K383" s="165"/>
      <c r="L383" s="16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ht="15.75" customHeight="1">
      <c r="A384" s="135"/>
      <c r="B384" s="135"/>
      <c r="C384" s="135"/>
      <c r="D384" s="135"/>
      <c r="E384" s="135"/>
      <c r="F384" s="165"/>
      <c r="G384" s="135"/>
      <c r="H384" s="165"/>
      <c r="I384" s="165"/>
      <c r="J384" s="135"/>
      <c r="K384" s="165"/>
      <c r="L384" s="16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ht="15.75" customHeight="1">
      <c r="A385" s="135"/>
      <c r="B385" s="135"/>
      <c r="C385" s="135"/>
      <c r="D385" s="135"/>
      <c r="E385" s="135"/>
      <c r="F385" s="165"/>
      <c r="G385" s="135"/>
      <c r="H385" s="165"/>
      <c r="I385" s="165"/>
      <c r="J385" s="135"/>
      <c r="K385" s="165"/>
      <c r="L385" s="16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ht="15.75" customHeight="1">
      <c r="A386" s="135"/>
      <c r="B386" s="135"/>
      <c r="C386" s="135"/>
      <c r="D386" s="135"/>
      <c r="E386" s="135"/>
      <c r="F386" s="165"/>
      <c r="G386" s="135"/>
      <c r="H386" s="165"/>
      <c r="I386" s="165"/>
      <c r="J386" s="135"/>
      <c r="K386" s="165"/>
      <c r="L386" s="16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ht="15.75" customHeight="1">
      <c r="A387" s="135"/>
      <c r="B387" s="135"/>
      <c r="C387" s="135"/>
      <c r="D387" s="135"/>
      <c r="E387" s="135"/>
      <c r="F387" s="165"/>
      <c r="G387" s="135"/>
      <c r="H387" s="165"/>
      <c r="I387" s="165"/>
      <c r="J387" s="135"/>
      <c r="K387" s="165"/>
      <c r="L387" s="16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ht="15.75" customHeight="1">
      <c r="A388" s="135"/>
      <c r="B388" s="135"/>
      <c r="C388" s="135"/>
      <c r="D388" s="135"/>
      <c r="E388" s="135"/>
      <c r="F388" s="165"/>
      <c r="G388" s="135"/>
      <c r="H388" s="165"/>
      <c r="I388" s="165"/>
      <c r="J388" s="135"/>
      <c r="K388" s="165"/>
      <c r="L388" s="16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ht="15.75" customHeight="1">
      <c r="A389" s="135"/>
      <c r="B389" s="135"/>
      <c r="C389" s="135"/>
      <c r="D389" s="135"/>
      <c r="E389" s="135"/>
      <c r="F389" s="165"/>
      <c r="G389" s="135"/>
      <c r="H389" s="165"/>
      <c r="I389" s="165"/>
      <c r="J389" s="135"/>
      <c r="K389" s="165"/>
      <c r="L389" s="16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ht="15.75" customHeight="1">
      <c r="A390" s="135"/>
      <c r="B390" s="135"/>
      <c r="C390" s="135"/>
      <c r="D390" s="135"/>
      <c r="E390" s="135"/>
      <c r="F390" s="165"/>
      <c r="G390" s="135"/>
      <c r="H390" s="165"/>
      <c r="I390" s="165"/>
      <c r="J390" s="135"/>
      <c r="K390" s="165"/>
      <c r="L390" s="16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ht="15.75" customHeight="1">
      <c r="A391" s="135"/>
      <c r="B391" s="135"/>
      <c r="C391" s="135"/>
      <c r="D391" s="135"/>
      <c r="E391" s="135"/>
      <c r="F391" s="165"/>
      <c r="G391" s="135"/>
      <c r="H391" s="165"/>
      <c r="I391" s="165"/>
      <c r="J391" s="135"/>
      <c r="K391" s="165"/>
      <c r="L391" s="16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ht="15.75" customHeight="1">
      <c r="A392" s="135"/>
      <c r="B392" s="135"/>
      <c r="C392" s="135"/>
      <c r="D392" s="135"/>
      <c r="E392" s="135"/>
      <c r="F392" s="165"/>
      <c r="G392" s="135"/>
      <c r="H392" s="165"/>
      <c r="I392" s="165"/>
      <c r="J392" s="135"/>
      <c r="K392" s="165"/>
      <c r="L392" s="16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ht="15.75" customHeight="1">
      <c r="A393" s="135"/>
      <c r="B393" s="135"/>
      <c r="C393" s="135"/>
      <c r="D393" s="135"/>
      <c r="E393" s="135"/>
      <c r="F393" s="165"/>
      <c r="G393" s="135"/>
      <c r="H393" s="165"/>
      <c r="I393" s="165"/>
      <c r="J393" s="135"/>
      <c r="K393" s="165"/>
      <c r="L393" s="16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ht="15.75" customHeight="1">
      <c r="A394" s="135"/>
      <c r="B394" s="135"/>
      <c r="C394" s="135"/>
      <c r="D394" s="135"/>
      <c r="E394" s="135"/>
      <c r="F394" s="165"/>
      <c r="G394" s="135"/>
      <c r="H394" s="165"/>
      <c r="I394" s="165"/>
      <c r="J394" s="135"/>
      <c r="K394" s="165"/>
      <c r="L394" s="16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ht="15.75" customHeight="1">
      <c r="A395" s="135"/>
      <c r="B395" s="135"/>
      <c r="C395" s="135"/>
      <c r="D395" s="135"/>
      <c r="E395" s="135"/>
      <c r="F395" s="165"/>
      <c r="G395" s="135"/>
      <c r="H395" s="165"/>
      <c r="I395" s="165"/>
      <c r="J395" s="135"/>
      <c r="K395" s="165"/>
      <c r="L395" s="16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ht="15.75" customHeight="1">
      <c r="A396" s="135"/>
      <c r="B396" s="135"/>
      <c r="C396" s="135"/>
      <c r="D396" s="135"/>
      <c r="E396" s="135"/>
      <c r="F396" s="165"/>
      <c r="G396" s="135"/>
      <c r="H396" s="165"/>
      <c r="I396" s="165"/>
      <c r="J396" s="135"/>
      <c r="K396" s="165"/>
      <c r="L396" s="16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ht="15.75" customHeight="1">
      <c r="A397" s="135"/>
      <c r="B397" s="135"/>
      <c r="C397" s="135"/>
      <c r="D397" s="135"/>
      <c r="E397" s="135"/>
      <c r="F397" s="165"/>
      <c r="G397" s="135"/>
      <c r="H397" s="165"/>
      <c r="I397" s="165"/>
      <c r="J397" s="135"/>
      <c r="K397" s="165"/>
      <c r="L397" s="16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ht="15.75" customHeight="1">
      <c r="A398" s="135"/>
      <c r="B398" s="135"/>
      <c r="C398" s="135"/>
      <c r="D398" s="135"/>
      <c r="E398" s="135"/>
      <c r="F398" s="165"/>
      <c r="G398" s="135"/>
      <c r="H398" s="165"/>
      <c r="I398" s="165"/>
      <c r="J398" s="135"/>
      <c r="K398" s="165"/>
      <c r="L398" s="16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ht="15.75" customHeight="1">
      <c r="A399" s="135"/>
      <c r="B399" s="135"/>
      <c r="C399" s="135"/>
      <c r="D399" s="135"/>
      <c r="E399" s="135"/>
      <c r="F399" s="165"/>
      <c r="G399" s="135"/>
      <c r="H399" s="165"/>
      <c r="I399" s="165"/>
      <c r="J399" s="135"/>
      <c r="K399" s="165"/>
      <c r="L399" s="16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ht="15.75" customHeight="1">
      <c r="A400" s="135"/>
      <c r="B400" s="135"/>
      <c r="C400" s="135"/>
      <c r="D400" s="135"/>
      <c r="E400" s="135"/>
      <c r="F400" s="165"/>
      <c r="G400" s="135"/>
      <c r="H400" s="165"/>
      <c r="I400" s="165"/>
      <c r="J400" s="135"/>
      <c r="K400" s="165"/>
      <c r="L400" s="16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ht="15.75" customHeight="1">
      <c r="A401" s="135"/>
      <c r="B401" s="135"/>
      <c r="C401" s="135"/>
      <c r="D401" s="135"/>
      <c r="E401" s="135"/>
      <c r="F401" s="165"/>
      <c r="G401" s="135"/>
      <c r="H401" s="165"/>
      <c r="I401" s="165"/>
      <c r="J401" s="135"/>
      <c r="K401" s="165"/>
      <c r="L401" s="16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ht="15.75" customHeight="1">
      <c r="A402" s="135"/>
      <c r="B402" s="135"/>
      <c r="C402" s="135"/>
      <c r="D402" s="135"/>
      <c r="E402" s="135"/>
      <c r="F402" s="165"/>
      <c r="G402" s="135"/>
      <c r="H402" s="165"/>
      <c r="I402" s="165"/>
      <c r="J402" s="135"/>
      <c r="K402" s="165"/>
      <c r="L402" s="16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ht="15.75" customHeight="1">
      <c r="A403" s="135"/>
      <c r="B403" s="135"/>
      <c r="C403" s="135"/>
      <c r="D403" s="135"/>
      <c r="E403" s="135"/>
      <c r="F403" s="165"/>
      <c r="G403" s="135"/>
      <c r="H403" s="165"/>
      <c r="I403" s="165"/>
      <c r="J403" s="135"/>
      <c r="K403" s="165"/>
      <c r="L403" s="16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ht="15.75" customHeight="1">
      <c r="A404" s="135"/>
      <c r="B404" s="135"/>
      <c r="C404" s="135"/>
      <c r="D404" s="135"/>
      <c r="E404" s="135"/>
      <c r="F404" s="165"/>
      <c r="G404" s="135"/>
      <c r="H404" s="165"/>
      <c r="I404" s="165"/>
      <c r="J404" s="135"/>
      <c r="K404" s="165"/>
      <c r="L404" s="16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ht="15.75" customHeight="1">
      <c r="A405" s="135"/>
      <c r="B405" s="135"/>
      <c r="C405" s="135"/>
      <c r="D405" s="135"/>
      <c r="E405" s="135"/>
      <c r="F405" s="165"/>
      <c r="G405" s="135"/>
      <c r="H405" s="165"/>
      <c r="I405" s="165"/>
      <c r="J405" s="135"/>
      <c r="K405" s="165"/>
      <c r="L405" s="16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ht="15.75" customHeight="1">
      <c r="A406" s="135"/>
      <c r="B406" s="135"/>
      <c r="C406" s="135"/>
      <c r="D406" s="135"/>
      <c r="E406" s="135"/>
      <c r="F406" s="165"/>
      <c r="G406" s="135"/>
      <c r="H406" s="165"/>
      <c r="I406" s="165"/>
      <c r="J406" s="135"/>
      <c r="K406" s="165"/>
      <c r="L406" s="16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ht="15.75" customHeight="1">
      <c r="A407" s="135"/>
      <c r="B407" s="135"/>
      <c r="C407" s="135"/>
      <c r="D407" s="135"/>
      <c r="E407" s="135"/>
      <c r="F407" s="165"/>
      <c r="G407" s="135"/>
      <c r="H407" s="165"/>
      <c r="I407" s="165"/>
      <c r="J407" s="135"/>
      <c r="K407" s="165"/>
      <c r="L407" s="16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ht="15.75" customHeight="1">
      <c r="A408" s="135"/>
      <c r="B408" s="135"/>
      <c r="C408" s="135"/>
      <c r="D408" s="135"/>
      <c r="E408" s="135"/>
      <c r="F408" s="165"/>
      <c r="G408" s="135"/>
      <c r="H408" s="165"/>
      <c r="I408" s="165"/>
      <c r="J408" s="135"/>
      <c r="K408" s="165"/>
      <c r="L408" s="16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ht="15.75" customHeight="1">
      <c r="A409" s="135"/>
      <c r="B409" s="135"/>
      <c r="C409" s="135"/>
      <c r="D409" s="135"/>
      <c r="E409" s="135"/>
      <c r="F409" s="165"/>
      <c r="G409" s="135"/>
      <c r="H409" s="165"/>
      <c r="I409" s="165"/>
      <c r="J409" s="135"/>
      <c r="K409" s="165"/>
      <c r="L409" s="16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ht="15.75" customHeight="1">
      <c r="A410" s="135"/>
      <c r="B410" s="135"/>
      <c r="C410" s="135"/>
      <c r="D410" s="135"/>
      <c r="E410" s="135"/>
      <c r="F410" s="165"/>
      <c r="G410" s="135"/>
      <c r="H410" s="165"/>
      <c r="I410" s="165"/>
      <c r="J410" s="135"/>
      <c r="K410" s="165"/>
      <c r="L410" s="16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ht="15.75" customHeight="1">
      <c r="A411" s="135"/>
      <c r="B411" s="135"/>
      <c r="C411" s="135"/>
      <c r="D411" s="135"/>
      <c r="E411" s="135"/>
      <c r="F411" s="165"/>
      <c r="G411" s="135"/>
      <c r="H411" s="165"/>
      <c r="I411" s="165"/>
      <c r="J411" s="135"/>
      <c r="K411" s="165"/>
      <c r="L411" s="16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ht="15.75" customHeight="1">
      <c r="A412" s="135"/>
      <c r="B412" s="135"/>
      <c r="C412" s="135"/>
      <c r="D412" s="135"/>
      <c r="E412" s="135"/>
      <c r="F412" s="165"/>
      <c r="G412" s="135"/>
      <c r="H412" s="165"/>
      <c r="I412" s="165"/>
      <c r="J412" s="135"/>
      <c r="K412" s="165"/>
      <c r="L412" s="16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ht="15.75" customHeight="1">
      <c r="A413" s="135"/>
      <c r="B413" s="135"/>
      <c r="C413" s="135"/>
      <c r="D413" s="135"/>
      <c r="E413" s="135"/>
      <c r="F413" s="165"/>
      <c r="G413" s="135"/>
      <c r="H413" s="165"/>
      <c r="I413" s="165"/>
      <c r="J413" s="135"/>
      <c r="K413" s="165"/>
      <c r="L413" s="16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ht="15.75" customHeight="1">
      <c r="A414" s="135"/>
      <c r="B414" s="135"/>
      <c r="C414" s="135"/>
      <c r="D414" s="135"/>
      <c r="E414" s="135"/>
      <c r="F414" s="165"/>
      <c r="G414" s="135"/>
      <c r="H414" s="165"/>
      <c r="I414" s="165"/>
      <c r="J414" s="135"/>
      <c r="K414" s="165"/>
      <c r="L414" s="16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ht="15.75" customHeight="1">
      <c r="A415" s="135"/>
      <c r="B415" s="135"/>
      <c r="C415" s="135"/>
      <c r="D415" s="135"/>
      <c r="E415" s="135"/>
      <c r="F415" s="165"/>
      <c r="G415" s="135"/>
      <c r="H415" s="165"/>
      <c r="I415" s="165"/>
      <c r="J415" s="135"/>
      <c r="K415" s="165"/>
      <c r="L415" s="16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ht="15.75" customHeight="1">
      <c r="A416" s="135"/>
      <c r="B416" s="135"/>
      <c r="C416" s="135"/>
      <c r="D416" s="135"/>
      <c r="E416" s="135"/>
      <c r="F416" s="165"/>
      <c r="G416" s="135"/>
      <c r="H416" s="165"/>
      <c r="I416" s="165"/>
      <c r="J416" s="135"/>
      <c r="K416" s="165"/>
      <c r="L416" s="16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ht="15.75" customHeight="1">
      <c r="A417" s="135"/>
      <c r="B417" s="135"/>
      <c r="C417" s="135"/>
      <c r="D417" s="135"/>
      <c r="E417" s="135"/>
      <c r="F417" s="165"/>
      <c r="G417" s="135"/>
      <c r="H417" s="165"/>
      <c r="I417" s="165"/>
      <c r="J417" s="135"/>
      <c r="K417" s="165"/>
      <c r="L417" s="16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ht="15.75" customHeight="1">
      <c r="A418" s="135"/>
      <c r="B418" s="135"/>
      <c r="C418" s="135"/>
      <c r="D418" s="135"/>
      <c r="E418" s="135"/>
      <c r="F418" s="165"/>
      <c r="G418" s="135"/>
      <c r="H418" s="165"/>
      <c r="I418" s="165"/>
      <c r="J418" s="135"/>
      <c r="K418" s="165"/>
      <c r="L418" s="16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ht="15.75" customHeight="1">
      <c r="A419" s="135"/>
      <c r="B419" s="135"/>
      <c r="C419" s="135"/>
      <c r="D419" s="135"/>
      <c r="E419" s="135"/>
      <c r="F419" s="165"/>
      <c r="G419" s="135"/>
      <c r="H419" s="165"/>
      <c r="I419" s="165"/>
      <c r="J419" s="135"/>
      <c r="K419" s="165"/>
      <c r="L419" s="16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ht="15.75" customHeight="1">
      <c r="A420" s="135"/>
      <c r="B420" s="135"/>
      <c r="C420" s="135"/>
      <c r="D420" s="135"/>
      <c r="E420" s="135"/>
      <c r="F420" s="165"/>
      <c r="G420" s="135"/>
      <c r="H420" s="165"/>
      <c r="I420" s="165"/>
      <c r="J420" s="135"/>
      <c r="K420" s="165"/>
      <c r="L420" s="16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ht="15.75" customHeight="1">
      <c r="A421" s="135"/>
      <c r="B421" s="135"/>
      <c r="C421" s="135"/>
      <c r="D421" s="135"/>
      <c r="E421" s="135"/>
      <c r="F421" s="165"/>
      <c r="G421" s="135"/>
      <c r="H421" s="165"/>
      <c r="I421" s="165"/>
      <c r="J421" s="135"/>
      <c r="K421" s="165"/>
      <c r="L421" s="16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ht="15.75" customHeight="1">
      <c r="A422" s="135"/>
      <c r="B422" s="135"/>
      <c r="C422" s="135"/>
      <c r="D422" s="135"/>
      <c r="E422" s="135"/>
      <c r="F422" s="165"/>
      <c r="G422" s="135"/>
      <c r="H422" s="165"/>
      <c r="I422" s="165"/>
      <c r="J422" s="135"/>
      <c r="K422" s="165"/>
      <c r="L422" s="16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ht="15.75" customHeight="1">
      <c r="A423" s="135"/>
      <c r="B423" s="135"/>
      <c r="C423" s="135"/>
      <c r="D423" s="135"/>
      <c r="E423" s="135"/>
      <c r="F423" s="165"/>
      <c r="G423" s="135"/>
      <c r="H423" s="165"/>
      <c r="I423" s="165"/>
      <c r="J423" s="135"/>
      <c r="K423" s="165"/>
      <c r="L423" s="16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ht="15.75" customHeight="1">
      <c r="A424" s="135"/>
      <c r="B424" s="135"/>
      <c r="C424" s="135"/>
      <c r="D424" s="135"/>
      <c r="E424" s="135"/>
      <c r="F424" s="165"/>
      <c r="G424" s="135"/>
      <c r="H424" s="165"/>
      <c r="I424" s="165"/>
      <c r="J424" s="135"/>
      <c r="K424" s="165"/>
      <c r="L424" s="16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ht="15.75" customHeight="1">
      <c r="A425" s="135"/>
      <c r="B425" s="135"/>
      <c r="C425" s="135"/>
      <c r="D425" s="135"/>
      <c r="E425" s="135"/>
      <c r="F425" s="165"/>
      <c r="G425" s="135"/>
      <c r="H425" s="165"/>
      <c r="I425" s="165"/>
      <c r="J425" s="135"/>
      <c r="K425" s="165"/>
      <c r="L425" s="16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5.75" customHeight="1">
      <c r="A426" s="135"/>
      <c r="B426" s="135"/>
      <c r="C426" s="135"/>
      <c r="D426" s="135"/>
      <c r="E426" s="135"/>
      <c r="F426" s="165"/>
      <c r="G426" s="135"/>
      <c r="H426" s="165"/>
      <c r="I426" s="165"/>
      <c r="J426" s="135"/>
      <c r="K426" s="165"/>
      <c r="L426" s="16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5.75" customHeight="1">
      <c r="A427" s="135"/>
      <c r="B427" s="135"/>
      <c r="C427" s="135"/>
      <c r="D427" s="135"/>
      <c r="E427" s="135"/>
      <c r="F427" s="165"/>
      <c r="G427" s="135"/>
      <c r="H427" s="165"/>
      <c r="I427" s="165"/>
      <c r="J427" s="135"/>
      <c r="K427" s="165"/>
      <c r="L427" s="16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5.75" customHeight="1">
      <c r="A428" s="135"/>
      <c r="B428" s="135"/>
      <c r="C428" s="135"/>
      <c r="D428" s="135"/>
      <c r="E428" s="135"/>
      <c r="F428" s="165"/>
      <c r="G428" s="135"/>
      <c r="H428" s="165"/>
      <c r="I428" s="165"/>
      <c r="J428" s="135"/>
      <c r="K428" s="165"/>
      <c r="L428" s="16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5.75" customHeight="1">
      <c r="A429" s="135"/>
      <c r="B429" s="135"/>
      <c r="C429" s="135"/>
      <c r="D429" s="135"/>
      <c r="E429" s="135"/>
      <c r="F429" s="165"/>
      <c r="G429" s="135"/>
      <c r="H429" s="165"/>
      <c r="I429" s="165"/>
      <c r="J429" s="135"/>
      <c r="K429" s="165"/>
      <c r="L429" s="16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5.75" customHeight="1">
      <c r="A430" s="135"/>
      <c r="B430" s="135"/>
      <c r="C430" s="135"/>
      <c r="D430" s="135"/>
      <c r="E430" s="135"/>
      <c r="F430" s="165"/>
      <c r="G430" s="135"/>
      <c r="H430" s="165"/>
      <c r="I430" s="165"/>
      <c r="J430" s="135"/>
      <c r="K430" s="165"/>
      <c r="L430" s="16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5.75" customHeight="1">
      <c r="A431" s="135"/>
      <c r="B431" s="135"/>
      <c r="C431" s="135"/>
      <c r="D431" s="135"/>
      <c r="E431" s="135"/>
      <c r="F431" s="165"/>
      <c r="G431" s="135"/>
      <c r="H431" s="165"/>
      <c r="I431" s="165"/>
      <c r="J431" s="135"/>
      <c r="K431" s="165"/>
      <c r="L431" s="16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5.75" customHeight="1">
      <c r="A432" s="135"/>
      <c r="B432" s="135"/>
      <c r="C432" s="135"/>
      <c r="D432" s="135"/>
      <c r="E432" s="135"/>
      <c r="F432" s="165"/>
      <c r="G432" s="135"/>
      <c r="H432" s="165"/>
      <c r="I432" s="165"/>
      <c r="J432" s="135"/>
      <c r="K432" s="165"/>
      <c r="L432" s="16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5.75" customHeight="1">
      <c r="A433" s="135"/>
      <c r="B433" s="135"/>
      <c r="C433" s="135"/>
      <c r="D433" s="135"/>
      <c r="E433" s="135"/>
      <c r="F433" s="165"/>
      <c r="G433" s="135"/>
      <c r="H433" s="165"/>
      <c r="I433" s="165"/>
      <c r="J433" s="135"/>
      <c r="K433" s="165"/>
      <c r="L433" s="16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5.75" customHeight="1">
      <c r="A434" s="135"/>
      <c r="B434" s="135"/>
      <c r="C434" s="135"/>
      <c r="D434" s="135"/>
      <c r="E434" s="135"/>
      <c r="F434" s="165"/>
      <c r="G434" s="135"/>
      <c r="H434" s="165"/>
      <c r="I434" s="165"/>
      <c r="J434" s="135"/>
      <c r="K434" s="165"/>
      <c r="L434" s="16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5.75" customHeight="1">
      <c r="A435" s="135"/>
      <c r="B435" s="135"/>
      <c r="C435" s="135"/>
      <c r="D435" s="135"/>
      <c r="E435" s="135"/>
      <c r="F435" s="165"/>
      <c r="G435" s="135"/>
      <c r="H435" s="165"/>
      <c r="I435" s="165"/>
      <c r="J435" s="135"/>
      <c r="K435" s="165"/>
      <c r="L435" s="16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5.75" customHeight="1">
      <c r="A436" s="135"/>
      <c r="B436" s="135"/>
      <c r="C436" s="135"/>
      <c r="D436" s="135"/>
      <c r="E436" s="135"/>
      <c r="F436" s="165"/>
      <c r="G436" s="135"/>
      <c r="H436" s="165"/>
      <c r="I436" s="165"/>
      <c r="J436" s="135"/>
      <c r="K436" s="165"/>
      <c r="L436" s="16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5.75" customHeight="1">
      <c r="A437" s="135"/>
      <c r="B437" s="135"/>
      <c r="C437" s="135"/>
      <c r="D437" s="135"/>
      <c r="E437" s="135"/>
      <c r="F437" s="165"/>
      <c r="G437" s="135"/>
      <c r="H437" s="165"/>
      <c r="I437" s="165"/>
      <c r="J437" s="135"/>
      <c r="K437" s="165"/>
      <c r="L437" s="16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5.75" customHeight="1">
      <c r="A438" s="135"/>
      <c r="B438" s="135"/>
      <c r="C438" s="135"/>
      <c r="D438" s="135"/>
      <c r="E438" s="135"/>
      <c r="F438" s="165"/>
      <c r="G438" s="135"/>
      <c r="H438" s="165"/>
      <c r="I438" s="165"/>
      <c r="J438" s="135"/>
      <c r="K438" s="165"/>
      <c r="L438" s="16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5.75" customHeight="1">
      <c r="A439" s="135"/>
      <c r="B439" s="135"/>
      <c r="C439" s="135"/>
      <c r="D439" s="135"/>
      <c r="E439" s="135"/>
      <c r="F439" s="165"/>
      <c r="G439" s="135"/>
      <c r="H439" s="165"/>
      <c r="I439" s="165"/>
      <c r="J439" s="135"/>
      <c r="K439" s="165"/>
      <c r="L439" s="16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5.75" customHeight="1">
      <c r="A440" s="135"/>
      <c r="B440" s="135"/>
      <c r="C440" s="135"/>
      <c r="D440" s="135"/>
      <c r="E440" s="135"/>
      <c r="F440" s="165"/>
      <c r="G440" s="135"/>
      <c r="H440" s="165"/>
      <c r="I440" s="165"/>
      <c r="J440" s="135"/>
      <c r="K440" s="165"/>
      <c r="L440" s="16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5.75" customHeight="1">
      <c r="A441" s="135"/>
      <c r="B441" s="135"/>
      <c r="C441" s="135"/>
      <c r="D441" s="135"/>
      <c r="E441" s="135"/>
      <c r="F441" s="165"/>
      <c r="G441" s="135"/>
      <c r="H441" s="165"/>
      <c r="I441" s="165"/>
      <c r="J441" s="135"/>
      <c r="K441" s="165"/>
      <c r="L441" s="16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5.75" customHeight="1">
      <c r="A442" s="135"/>
      <c r="B442" s="135"/>
      <c r="C442" s="135"/>
      <c r="D442" s="135"/>
      <c r="E442" s="135"/>
      <c r="F442" s="165"/>
      <c r="G442" s="135"/>
      <c r="H442" s="165"/>
      <c r="I442" s="165"/>
      <c r="J442" s="135"/>
      <c r="K442" s="165"/>
      <c r="L442" s="16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5.75" customHeight="1">
      <c r="A443" s="135"/>
      <c r="B443" s="135"/>
      <c r="C443" s="135"/>
      <c r="D443" s="135"/>
      <c r="E443" s="135"/>
      <c r="F443" s="165"/>
      <c r="G443" s="135"/>
      <c r="H443" s="165"/>
      <c r="I443" s="165"/>
      <c r="J443" s="135"/>
      <c r="K443" s="165"/>
      <c r="L443" s="16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5.75" customHeight="1">
      <c r="A444" s="135"/>
      <c r="B444" s="135"/>
      <c r="C444" s="135"/>
      <c r="D444" s="135"/>
      <c r="E444" s="135"/>
      <c r="F444" s="165"/>
      <c r="G444" s="135"/>
      <c r="H444" s="165"/>
      <c r="I444" s="165"/>
      <c r="J444" s="135"/>
      <c r="K444" s="165"/>
      <c r="L444" s="16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5.75" customHeight="1">
      <c r="A445" s="135"/>
      <c r="B445" s="135"/>
      <c r="C445" s="135"/>
      <c r="D445" s="135"/>
      <c r="E445" s="135"/>
      <c r="F445" s="165"/>
      <c r="G445" s="135"/>
      <c r="H445" s="165"/>
      <c r="I445" s="165"/>
      <c r="J445" s="135"/>
      <c r="K445" s="165"/>
      <c r="L445" s="16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5.75" customHeight="1">
      <c r="A446" s="135"/>
      <c r="B446" s="135"/>
      <c r="C446" s="135"/>
      <c r="D446" s="135"/>
      <c r="E446" s="135"/>
      <c r="F446" s="165"/>
      <c r="G446" s="135"/>
      <c r="H446" s="165"/>
      <c r="I446" s="165"/>
      <c r="J446" s="135"/>
      <c r="K446" s="165"/>
      <c r="L446" s="16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5.75" customHeight="1">
      <c r="A447" s="135"/>
      <c r="B447" s="135"/>
      <c r="C447" s="135"/>
      <c r="D447" s="135"/>
      <c r="E447" s="135"/>
      <c r="F447" s="165"/>
      <c r="G447" s="135"/>
      <c r="H447" s="165"/>
      <c r="I447" s="165"/>
      <c r="J447" s="135"/>
      <c r="K447" s="165"/>
      <c r="L447" s="16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5.75" customHeight="1">
      <c r="A448" s="135"/>
      <c r="B448" s="135"/>
      <c r="C448" s="135"/>
      <c r="D448" s="135"/>
      <c r="E448" s="135"/>
      <c r="F448" s="165"/>
      <c r="G448" s="135"/>
      <c r="H448" s="165"/>
      <c r="I448" s="165"/>
      <c r="J448" s="135"/>
      <c r="K448" s="165"/>
      <c r="L448" s="16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5.75" customHeight="1">
      <c r="A449" s="135"/>
      <c r="B449" s="135"/>
      <c r="C449" s="135"/>
      <c r="D449" s="135"/>
      <c r="E449" s="135"/>
      <c r="F449" s="165"/>
      <c r="G449" s="135"/>
      <c r="H449" s="165"/>
      <c r="I449" s="165"/>
      <c r="J449" s="135"/>
      <c r="K449" s="165"/>
      <c r="L449" s="16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5.75" customHeight="1">
      <c r="A450" s="135"/>
      <c r="B450" s="135"/>
      <c r="C450" s="135"/>
      <c r="D450" s="135"/>
      <c r="E450" s="135"/>
      <c r="F450" s="165"/>
      <c r="G450" s="135"/>
      <c r="H450" s="165"/>
      <c r="I450" s="165"/>
      <c r="J450" s="135"/>
      <c r="K450" s="165"/>
      <c r="L450" s="16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5.75" customHeight="1">
      <c r="A451" s="135"/>
      <c r="B451" s="135"/>
      <c r="C451" s="135"/>
      <c r="D451" s="135"/>
      <c r="E451" s="135"/>
      <c r="F451" s="165"/>
      <c r="G451" s="135"/>
      <c r="H451" s="165"/>
      <c r="I451" s="165"/>
      <c r="J451" s="135"/>
      <c r="K451" s="165"/>
      <c r="L451" s="16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5.75" customHeight="1">
      <c r="A452" s="135"/>
      <c r="B452" s="135"/>
      <c r="C452" s="135"/>
      <c r="D452" s="135"/>
      <c r="E452" s="135"/>
      <c r="F452" s="165"/>
      <c r="G452" s="135"/>
      <c r="H452" s="165"/>
      <c r="I452" s="165"/>
      <c r="J452" s="135"/>
      <c r="K452" s="165"/>
      <c r="L452" s="16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5.75" customHeight="1">
      <c r="A453" s="135"/>
      <c r="B453" s="135"/>
      <c r="C453" s="135"/>
      <c r="D453" s="135"/>
      <c r="E453" s="135"/>
      <c r="F453" s="165"/>
      <c r="G453" s="135"/>
      <c r="H453" s="165"/>
      <c r="I453" s="165"/>
      <c r="J453" s="135"/>
      <c r="K453" s="165"/>
      <c r="L453" s="16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5.75" customHeight="1">
      <c r="A454" s="135"/>
      <c r="B454" s="135"/>
      <c r="C454" s="135"/>
      <c r="D454" s="135"/>
      <c r="E454" s="135"/>
      <c r="F454" s="165"/>
      <c r="G454" s="135"/>
      <c r="H454" s="165"/>
      <c r="I454" s="165"/>
      <c r="J454" s="135"/>
      <c r="K454" s="165"/>
      <c r="L454" s="16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5.75" customHeight="1">
      <c r="A455" s="135"/>
      <c r="B455" s="135"/>
      <c r="C455" s="135"/>
      <c r="D455" s="135"/>
      <c r="E455" s="135"/>
      <c r="F455" s="165"/>
      <c r="G455" s="135"/>
      <c r="H455" s="165"/>
      <c r="I455" s="165"/>
      <c r="J455" s="135"/>
      <c r="K455" s="165"/>
      <c r="L455" s="16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5.75" customHeight="1">
      <c r="A456" s="135"/>
      <c r="B456" s="135"/>
      <c r="C456" s="135"/>
      <c r="D456" s="135"/>
      <c r="E456" s="135"/>
      <c r="F456" s="165"/>
      <c r="G456" s="135"/>
      <c r="H456" s="165"/>
      <c r="I456" s="165"/>
      <c r="J456" s="135"/>
      <c r="K456" s="165"/>
      <c r="L456" s="16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5.75" customHeight="1">
      <c r="A457" s="135"/>
      <c r="B457" s="135"/>
      <c r="C457" s="135"/>
      <c r="D457" s="135"/>
      <c r="E457" s="135"/>
      <c r="F457" s="165"/>
      <c r="G457" s="135"/>
      <c r="H457" s="165"/>
      <c r="I457" s="165"/>
      <c r="J457" s="135"/>
      <c r="K457" s="165"/>
      <c r="L457" s="16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5.75" customHeight="1">
      <c r="A458" s="135"/>
      <c r="B458" s="135"/>
      <c r="C458" s="135"/>
      <c r="D458" s="135"/>
      <c r="E458" s="135"/>
      <c r="F458" s="165"/>
      <c r="G458" s="135"/>
      <c r="H458" s="165"/>
      <c r="I458" s="165"/>
      <c r="J458" s="135"/>
      <c r="K458" s="165"/>
      <c r="L458" s="16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5.75" customHeight="1">
      <c r="A459" s="135"/>
      <c r="B459" s="135"/>
      <c r="C459" s="135"/>
      <c r="D459" s="135"/>
      <c r="E459" s="135"/>
      <c r="F459" s="165"/>
      <c r="G459" s="135"/>
      <c r="H459" s="165"/>
      <c r="I459" s="165"/>
      <c r="J459" s="135"/>
      <c r="K459" s="165"/>
      <c r="L459" s="16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5.75" customHeight="1">
      <c r="A460" s="135"/>
      <c r="B460" s="135"/>
      <c r="C460" s="135"/>
      <c r="D460" s="135"/>
      <c r="E460" s="135"/>
      <c r="F460" s="165"/>
      <c r="G460" s="135"/>
      <c r="H460" s="165"/>
      <c r="I460" s="165"/>
      <c r="J460" s="135"/>
      <c r="K460" s="165"/>
      <c r="L460" s="16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5.75" customHeight="1">
      <c r="A461" s="135"/>
      <c r="B461" s="135"/>
      <c r="C461" s="135"/>
      <c r="D461" s="135"/>
      <c r="E461" s="135"/>
      <c r="F461" s="165"/>
      <c r="G461" s="135"/>
      <c r="H461" s="165"/>
      <c r="I461" s="165"/>
      <c r="J461" s="135"/>
      <c r="K461" s="165"/>
      <c r="L461" s="16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5.75" customHeight="1">
      <c r="A462" s="135"/>
      <c r="B462" s="135"/>
      <c r="C462" s="135"/>
      <c r="D462" s="135"/>
      <c r="E462" s="135"/>
      <c r="F462" s="165"/>
      <c r="G462" s="135"/>
      <c r="H462" s="165"/>
      <c r="I462" s="165"/>
      <c r="J462" s="135"/>
      <c r="K462" s="165"/>
      <c r="L462" s="16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5.75" customHeight="1">
      <c r="A463" s="135"/>
      <c r="B463" s="135"/>
      <c r="C463" s="135"/>
      <c r="D463" s="135"/>
      <c r="E463" s="135"/>
      <c r="F463" s="165"/>
      <c r="G463" s="135"/>
      <c r="H463" s="165"/>
      <c r="I463" s="165"/>
      <c r="J463" s="135"/>
      <c r="K463" s="165"/>
      <c r="L463" s="16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5.75" customHeight="1">
      <c r="A464" s="135"/>
      <c r="B464" s="135"/>
      <c r="C464" s="135"/>
      <c r="D464" s="135"/>
      <c r="E464" s="135"/>
      <c r="F464" s="165"/>
      <c r="G464" s="135"/>
      <c r="H464" s="165"/>
      <c r="I464" s="165"/>
      <c r="J464" s="135"/>
      <c r="K464" s="165"/>
      <c r="L464" s="16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5.75" customHeight="1">
      <c r="A465" s="135"/>
      <c r="B465" s="135"/>
      <c r="C465" s="135"/>
      <c r="D465" s="135"/>
      <c r="E465" s="135"/>
      <c r="F465" s="165"/>
      <c r="G465" s="135"/>
      <c r="H465" s="165"/>
      <c r="I465" s="165"/>
      <c r="J465" s="135"/>
      <c r="K465" s="165"/>
      <c r="L465" s="16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5.75" customHeight="1">
      <c r="A466" s="135"/>
      <c r="B466" s="135"/>
      <c r="C466" s="135"/>
      <c r="D466" s="135"/>
      <c r="E466" s="135"/>
      <c r="F466" s="165"/>
      <c r="G466" s="135"/>
      <c r="H466" s="165"/>
      <c r="I466" s="165"/>
      <c r="J466" s="135"/>
      <c r="K466" s="165"/>
      <c r="L466" s="16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5.75" customHeight="1">
      <c r="A467" s="135"/>
      <c r="B467" s="135"/>
      <c r="C467" s="135"/>
      <c r="D467" s="135"/>
      <c r="E467" s="135"/>
      <c r="F467" s="165"/>
      <c r="G467" s="135"/>
      <c r="H467" s="165"/>
      <c r="I467" s="165"/>
      <c r="J467" s="135"/>
      <c r="K467" s="165"/>
      <c r="L467" s="16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5.75" customHeight="1">
      <c r="A468" s="135"/>
      <c r="B468" s="135"/>
      <c r="C468" s="135"/>
      <c r="D468" s="135"/>
      <c r="E468" s="135"/>
      <c r="F468" s="165"/>
      <c r="G468" s="135"/>
      <c r="H468" s="165"/>
      <c r="I468" s="165"/>
      <c r="J468" s="135"/>
      <c r="K468" s="165"/>
      <c r="L468" s="16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5.75" customHeight="1">
      <c r="A469" s="135"/>
      <c r="B469" s="135"/>
      <c r="C469" s="135"/>
      <c r="D469" s="135"/>
      <c r="E469" s="135"/>
      <c r="F469" s="165"/>
      <c r="G469" s="135"/>
      <c r="H469" s="165"/>
      <c r="I469" s="165"/>
      <c r="J469" s="135"/>
      <c r="K469" s="165"/>
      <c r="L469" s="16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5.75" customHeight="1">
      <c r="A470" s="135"/>
      <c r="B470" s="135"/>
      <c r="C470" s="135"/>
      <c r="D470" s="135"/>
      <c r="E470" s="135"/>
      <c r="F470" s="165"/>
      <c r="G470" s="135"/>
      <c r="H470" s="165"/>
      <c r="I470" s="165"/>
      <c r="J470" s="135"/>
      <c r="K470" s="165"/>
      <c r="L470" s="16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5.75" customHeight="1">
      <c r="A471" s="135"/>
      <c r="B471" s="135"/>
      <c r="C471" s="135"/>
      <c r="D471" s="135"/>
      <c r="E471" s="135"/>
      <c r="F471" s="165"/>
      <c r="G471" s="135"/>
      <c r="H471" s="165"/>
      <c r="I471" s="165"/>
      <c r="J471" s="135"/>
      <c r="K471" s="165"/>
      <c r="L471" s="16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5.75" customHeight="1">
      <c r="A472" s="135"/>
      <c r="B472" s="135"/>
      <c r="C472" s="135"/>
      <c r="D472" s="135"/>
      <c r="E472" s="135"/>
      <c r="F472" s="165"/>
      <c r="G472" s="135"/>
      <c r="H472" s="165"/>
      <c r="I472" s="165"/>
      <c r="J472" s="135"/>
      <c r="K472" s="165"/>
      <c r="L472" s="16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5.75" customHeight="1">
      <c r="A473" s="135"/>
      <c r="B473" s="135"/>
      <c r="C473" s="135"/>
      <c r="D473" s="135"/>
      <c r="E473" s="135"/>
      <c r="F473" s="165"/>
      <c r="G473" s="135"/>
      <c r="H473" s="165"/>
      <c r="I473" s="165"/>
      <c r="J473" s="135"/>
      <c r="K473" s="165"/>
      <c r="L473" s="16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5.75" customHeight="1">
      <c r="A474" s="135"/>
      <c r="B474" s="135"/>
      <c r="C474" s="135"/>
      <c r="D474" s="135"/>
      <c r="E474" s="135"/>
      <c r="F474" s="165"/>
      <c r="G474" s="135"/>
      <c r="H474" s="165"/>
      <c r="I474" s="165"/>
      <c r="J474" s="135"/>
      <c r="K474" s="165"/>
      <c r="L474" s="16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5.75" customHeight="1">
      <c r="A475" s="135"/>
      <c r="B475" s="135"/>
      <c r="C475" s="135"/>
      <c r="D475" s="135"/>
      <c r="E475" s="135"/>
      <c r="F475" s="165"/>
      <c r="G475" s="135"/>
      <c r="H475" s="165"/>
      <c r="I475" s="165"/>
      <c r="J475" s="135"/>
      <c r="K475" s="165"/>
      <c r="L475" s="16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5.75" customHeight="1">
      <c r="A476" s="135"/>
      <c r="B476" s="135"/>
      <c r="C476" s="135"/>
      <c r="D476" s="135"/>
      <c r="E476" s="135"/>
      <c r="F476" s="165"/>
      <c r="G476" s="135"/>
      <c r="H476" s="165"/>
      <c r="I476" s="165"/>
      <c r="J476" s="135"/>
      <c r="K476" s="165"/>
      <c r="L476" s="16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5.75" customHeight="1">
      <c r="A477" s="135"/>
      <c r="B477" s="135"/>
      <c r="C477" s="135"/>
      <c r="D477" s="135"/>
      <c r="E477" s="135"/>
      <c r="F477" s="165"/>
      <c r="G477" s="135"/>
      <c r="H477" s="165"/>
      <c r="I477" s="165"/>
      <c r="J477" s="135"/>
      <c r="K477" s="165"/>
      <c r="L477" s="16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5.75" customHeight="1">
      <c r="A478" s="135"/>
      <c r="B478" s="135"/>
      <c r="C478" s="135"/>
      <c r="D478" s="135"/>
      <c r="E478" s="135"/>
      <c r="F478" s="165"/>
      <c r="G478" s="135"/>
      <c r="H478" s="165"/>
      <c r="I478" s="165"/>
      <c r="J478" s="135"/>
      <c r="K478" s="165"/>
      <c r="L478" s="16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5.75" customHeight="1">
      <c r="A479" s="135"/>
      <c r="B479" s="135"/>
      <c r="C479" s="135"/>
      <c r="D479" s="135"/>
      <c r="E479" s="135"/>
      <c r="F479" s="165"/>
      <c r="G479" s="135"/>
      <c r="H479" s="165"/>
      <c r="I479" s="165"/>
      <c r="J479" s="135"/>
      <c r="K479" s="165"/>
      <c r="L479" s="16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5.75" customHeight="1">
      <c r="A480" s="135"/>
      <c r="B480" s="135"/>
      <c r="C480" s="135"/>
      <c r="D480" s="135"/>
      <c r="E480" s="135"/>
      <c r="F480" s="165"/>
      <c r="G480" s="135"/>
      <c r="H480" s="165"/>
      <c r="I480" s="165"/>
      <c r="J480" s="135"/>
      <c r="K480" s="165"/>
      <c r="L480" s="16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5.75" customHeight="1">
      <c r="A481" s="135"/>
      <c r="B481" s="135"/>
      <c r="C481" s="135"/>
      <c r="D481" s="135"/>
      <c r="E481" s="135"/>
      <c r="F481" s="165"/>
      <c r="G481" s="135"/>
      <c r="H481" s="165"/>
      <c r="I481" s="165"/>
      <c r="J481" s="135"/>
      <c r="K481" s="165"/>
      <c r="L481" s="16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5.75" customHeight="1">
      <c r="A482" s="135"/>
      <c r="B482" s="135"/>
      <c r="C482" s="135"/>
      <c r="D482" s="135"/>
      <c r="E482" s="135"/>
      <c r="F482" s="165"/>
      <c r="G482" s="135"/>
      <c r="H482" s="165"/>
      <c r="I482" s="165"/>
      <c r="J482" s="135"/>
      <c r="K482" s="165"/>
      <c r="L482" s="16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5.75" customHeight="1">
      <c r="A483" s="135"/>
      <c r="B483" s="135"/>
      <c r="C483" s="135"/>
      <c r="D483" s="135"/>
      <c r="E483" s="135"/>
      <c r="F483" s="165"/>
      <c r="G483" s="135"/>
      <c r="H483" s="165"/>
      <c r="I483" s="165"/>
      <c r="J483" s="135"/>
      <c r="K483" s="165"/>
      <c r="L483" s="16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5.75" customHeight="1">
      <c r="A484" s="135"/>
      <c r="B484" s="135"/>
      <c r="C484" s="135"/>
      <c r="D484" s="135"/>
      <c r="E484" s="135"/>
      <c r="F484" s="165"/>
      <c r="G484" s="135"/>
      <c r="H484" s="165"/>
      <c r="I484" s="165"/>
      <c r="J484" s="135"/>
      <c r="K484" s="165"/>
      <c r="L484" s="16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5.75" customHeight="1">
      <c r="A485" s="135"/>
      <c r="B485" s="135"/>
      <c r="C485" s="135"/>
      <c r="D485" s="135"/>
      <c r="E485" s="135"/>
      <c r="F485" s="165"/>
      <c r="G485" s="135"/>
      <c r="H485" s="165"/>
      <c r="I485" s="165"/>
      <c r="J485" s="135"/>
      <c r="K485" s="165"/>
      <c r="L485" s="16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5.75" customHeight="1">
      <c r="A486" s="135"/>
      <c r="B486" s="135"/>
      <c r="C486" s="135"/>
      <c r="D486" s="135"/>
      <c r="E486" s="135"/>
      <c r="F486" s="165"/>
      <c r="G486" s="135"/>
      <c r="H486" s="165"/>
      <c r="I486" s="165"/>
      <c r="J486" s="135"/>
      <c r="K486" s="165"/>
      <c r="L486" s="16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5.75" customHeight="1">
      <c r="A487" s="135"/>
      <c r="B487" s="135"/>
      <c r="C487" s="135"/>
      <c r="D487" s="135"/>
      <c r="E487" s="135"/>
      <c r="F487" s="165"/>
      <c r="G487" s="135"/>
      <c r="H487" s="165"/>
      <c r="I487" s="165"/>
      <c r="J487" s="135"/>
      <c r="K487" s="165"/>
      <c r="L487" s="16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5.75" customHeight="1">
      <c r="A488" s="135"/>
      <c r="B488" s="135"/>
      <c r="C488" s="135"/>
      <c r="D488" s="135"/>
      <c r="E488" s="135"/>
      <c r="F488" s="165"/>
      <c r="G488" s="135"/>
      <c r="H488" s="165"/>
      <c r="I488" s="165"/>
      <c r="J488" s="135"/>
      <c r="K488" s="165"/>
      <c r="L488" s="16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5.75" customHeight="1">
      <c r="A489" s="135"/>
      <c r="B489" s="135"/>
      <c r="C489" s="135"/>
      <c r="D489" s="135"/>
      <c r="E489" s="135"/>
      <c r="F489" s="165"/>
      <c r="G489" s="135"/>
      <c r="H489" s="165"/>
      <c r="I489" s="165"/>
      <c r="J489" s="135"/>
      <c r="K489" s="165"/>
      <c r="L489" s="16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5.75" customHeight="1">
      <c r="A490" s="135"/>
      <c r="B490" s="135"/>
      <c r="C490" s="135"/>
      <c r="D490" s="135"/>
      <c r="E490" s="135"/>
      <c r="F490" s="165"/>
      <c r="G490" s="135"/>
      <c r="H490" s="165"/>
      <c r="I490" s="165"/>
      <c r="J490" s="135"/>
      <c r="K490" s="165"/>
      <c r="L490" s="16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5.75" customHeight="1">
      <c r="A491" s="135"/>
      <c r="B491" s="135"/>
      <c r="C491" s="135"/>
      <c r="D491" s="135"/>
      <c r="E491" s="135"/>
      <c r="F491" s="165"/>
      <c r="G491" s="135"/>
      <c r="H491" s="165"/>
      <c r="I491" s="165"/>
      <c r="J491" s="135"/>
      <c r="K491" s="165"/>
      <c r="L491" s="16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5.75" customHeight="1">
      <c r="A492" s="135"/>
      <c r="B492" s="135"/>
      <c r="C492" s="135"/>
      <c r="D492" s="135"/>
      <c r="E492" s="135"/>
      <c r="F492" s="165"/>
      <c r="G492" s="135"/>
      <c r="H492" s="165"/>
      <c r="I492" s="165"/>
      <c r="J492" s="135"/>
      <c r="K492" s="165"/>
      <c r="L492" s="16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5.75" customHeight="1">
      <c r="A493" s="135"/>
      <c r="B493" s="135"/>
      <c r="C493" s="135"/>
      <c r="D493" s="135"/>
      <c r="E493" s="135"/>
      <c r="F493" s="165"/>
      <c r="G493" s="135"/>
      <c r="H493" s="165"/>
      <c r="I493" s="165"/>
      <c r="J493" s="135"/>
      <c r="K493" s="165"/>
      <c r="L493" s="16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5.75" customHeight="1">
      <c r="A494" s="135"/>
      <c r="B494" s="135"/>
      <c r="C494" s="135"/>
      <c r="D494" s="135"/>
      <c r="E494" s="135"/>
      <c r="F494" s="165"/>
      <c r="G494" s="135"/>
      <c r="H494" s="165"/>
      <c r="I494" s="165"/>
      <c r="J494" s="135"/>
      <c r="K494" s="165"/>
      <c r="L494" s="16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5.75" customHeight="1">
      <c r="A495" s="135"/>
      <c r="B495" s="135"/>
      <c r="C495" s="135"/>
      <c r="D495" s="135"/>
      <c r="E495" s="135"/>
      <c r="F495" s="165"/>
      <c r="G495" s="135"/>
      <c r="H495" s="165"/>
      <c r="I495" s="165"/>
      <c r="J495" s="135"/>
      <c r="K495" s="165"/>
      <c r="L495" s="16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5.75" customHeight="1">
      <c r="A496" s="135"/>
      <c r="B496" s="135"/>
      <c r="C496" s="135"/>
      <c r="D496" s="135"/>
      <c r="E496" s="135"/>
      <c r="F496" s="165"/>
      <c r="G496" s="135"/>
      <c r="H496" s="165"/>
      <c r="I496" s="165"/>
      <c r="J496" s="135"/>
      <c r="K496" s="165"/>
      <c r="L496" s="16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5.75" customHeight="1">
      <c r="A497" s="135"/>
      <c r="B497" s="135"/>
      <c r="C497" s="135"/>
      <c r="D497" s="135"/>
      <c r="E497" s="135"/>
      <c r="F497" s="165"/>
      <c r="G497" s="135"/>
      <c r="H497" s="165"/>
      <c r="I497" s="165"/>
      <c r="J497" s="135"/>
      <c r="K497" s="165"/>
      <c r="L497" s="16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5.75" customHeight="1">
      <c r="A498" s="135"/>
      <c r="B498" s="135"/>
      <c r="C498" s="135"/>
      <c r="D498" s="135"/>
      <c r="E498" s="135"/>
      <c r="F498" s="165"/>
      <c r="G498" s="135"/>
      <c r="H498" s="165"/>
      <c r="I498" s="165"/>
      <c r="J498" s="135"/>
      <c r="K498" s="165"/>
      <c r="L498" s="16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5.75" customHeight="1">
      <c r="A499" s="135"/>
      <c r="B499" s="135"/>
      <c r="C499" s="135"/>
      <c r="D499" s="135"/>
      <c r="E499" s="135"/>
      <c r="F499" s="165"/>
      <c r="G499" s="135"/>
      <c r="H499" s="165"/>
      <c r="I499" s="165"/>
      <c r="J499" s="135"/>
      <c r="K499" s="165"/>
      <c r="L499" s="16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5.75" customHeight="1">
      <c r="A500" s="135"/>
      <c r="B500" s="135"/>
      <c r="C500" s="135"/>
      <c r="D500" s="135"/>
      <c r="E500" s="135"/>
      <c r="F500" s="165"/>
      <c r="G500" s="135"/>
      <c r="H500" s="165"/>
      <c r="I500" s="165"/>
      <c r="J500" s="135"/>
      <c r="K500" s="165"/>
      <c r="L500" s="16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5.75" customHeight="1">
      <c r="A501" s="135"/>
      <c r="B501" s="135"/>
      <c r="C501" s="135"/>
      <c r="D501" s="135"/>
      <c r="E501" s="135"/>
      <c r="F501" s="165"/>
      <c r="G501" s="135"/>
      <c r="H501" s="165"/>
      <c r="I501" s="165"/>
      <c r="J501" s="135"/>
      <c r="K501" s="165"/>
      <c r="L501" s="16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5.75" customHeight="1">
      <c r="A502" s="135"/>
      <c r="B502" s="135"/>
      <c r="C502" s="135"/>
      <c r="D502" s="135"/>
      <c r="E502" s="135"/>
      <c r="F502" s="165"/>
      <c r="G502" s="135"/>
      <c r="H502" s="165"/>
      <c r="I502" s="165"/>
      <c r="J502" s="135"/>
      <c r="K502" s="165"/>
      <c r="L502" s="16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5.75" customHeight="1">
      <c r="A503" s="135"/>
      <c r="B503" s="135"/>
      <c r="C503" s="135"/>
      <c r="D503" s="135"/>
      <c r="E503" s="135"/>
      <c r="F503" s="165"/>
      <c r="G503" s="135"/>
      <c r="H503" s="165"/>
      <c r="I503" s="165"/>
      <c r="J503" s="135"/>
      <c r="K503" s="165"/>
      <c r="L503" s="16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5.75" customHeight="1">
      <c r="A504" s="135"/>
      <c r="B504" s="135"/>
      <c r="C504" s="135"/>
      <c r="D504" s="135"/>
      <c r="E504" s="135"/>
      <c r="F504" s="165"/>
      <c r="G504" s="135"/>
      <c r="H504" s="165"/>
      <c r="I504" s="165"/>
      <c r="J504" s="135"/>
      <c r="K504" s="165"/>
      <c r="L504" s="16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5.75" customHeight="1">
      <c r="A505" s="135"/>
      <c r="B505" s="135"/>
      <c r="C505" s="135"/>
      <c r="D505" s="135"/>
      <c r="E505" s="135"/>
      <c r="F505" s="165"/>
      <c r="G505" s="135"/>
      <c r="H505" s="165"/>
      <c r="I505" s="165"/>
      <c r="J505" s="135"/>
      <c r="K505" s="165"/>
      <c r="L505" s="16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5.75" customHeight="1">
      <c r="A506" s="135"/>
      <c r="B506" s="135"/>
      <c r="C506" s="135"/>
      <c r="D506" s="135"/>
      <c r="E506" s="135"/>
      <c r="F506" s="165"/>
      <c r="G506" s="135"/>
      <c r="H506" s="165"/>
      <c r="I506" s="165"/>
      <c r="J506" s="135"/>
      <c r="K506" s="165"/>
      <c r="L506" s="16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5.75" customHeight="1">
      <c r="A507" s="135"/>
      <c r="B507" s="135"/>
      <c r="C507" s="135"/>
      <c r="D507" s="135"/>
      <c r="E507" s="135"/>
      <c r="F507" s="165"/>
      <c r="G507" s="135"/>
      <c r="H507" s="165"/>
      <c r="I507" s="165"/>
      <c r="J507" s="135"/>
      <c r="K507" s="165"/>
      <c r="L507" s="16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5.75" customHeight="1">
      <c r="A508" s="135"/>
      <c r="B508" s="135"/>
      <c r="C508" s="135"/>
      <c r="D508" s="135"/>
      <c r="E508" s="135"/>
      <c r="F508" s="165"/>
      <c r="G508" s="135"/>
      <c r="H508" s="165"/>
      <c r="I508" s="165"/>
      <c r="J508" s="135"/>
      <c r="K508" s="165"/>
      <c r="L508" s="16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5.75" customHeight="1">
      <c r="A509" s="135"/>
      <c r="B509" s="135"/>
      <c r="C509" s="135"/>
      <c r="D509" s="135"/>
      <c r="E509" s="135"/>
      <c r="F509" s="165"/>
      <c r="G509" s="135"/>
      <c r="H509" s="165"/>
      <c r="I509" s="165"/>
      <c r="J509" s="135"/>
      <c r="K509" s="165"/>
      <c r="L509" s="16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5.75" customHeight="1">
      <c r="A510" s="135"/>
      <c r="B510" s="135"/>
      <c r="C510" s="135"/>
      <c r="D510" s="135"/>
      <c r="E510" s="135"/>
      <c r="F510" s="165"/>
      <c r="G510" s="135"/>
      <c r="H510" s="165"/>
      <c r="I510" s="165"/>
      <c r="J510" s="135"/>
      <c r="K510" s="165"/>
      <c r="L510" s="165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5.75" customHeight="1">
      <c r="A511" s="135"/>
      <c r="B511" s="135"/>
      <c r="C511" s="135"/>
      <c r="D511" s="135"/>
      <c r="E511" s="135"/>
      <c r="F511" s="165"/>
      <c r="G511" s="135"/>
      <c r="H511" s="165"/>
      <c r="I511" s="165"/>
      <c r="J511" s="135"/>
      <c r="K511" s="165"/>
      <c r="L511" s="165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5.75" customHeight="1">
      <c r="A512" s="135"/>
      <c r="B512" s="135"/>
      <c r="C512" s="135"/>
      <c r="D512" s="135"/>
      <c r="E512" s="135"/>
      <c r="F512" s="165"/>
      <c r="G512" s="135"/>
      <c r="H512" s="165"/>
      <c r="I512" s="165"/>
      <c r="J512" s="135"/>
      <c r="K512" s="165"/>
      <c r="L512" s="165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5.75" customHeight="1">
      <c r="A513" s="135"/>
      <c r="B513" s="135"/>
      <c r="C513" s="135"/>
      <c r="D513" s="135"/>
      <c r="E513" s="135"/>
      <c r="F513" s="165"/>
      <c r="G513" s="135"/>
      <c r="H513" s="165"/>
      <c r="I513" s="165"/>
      <c r="J513" s="135"/>
      <c r="K513" s="165"/>
      <c r="L513" s="16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5.75" customHeight="1">
      <c r="A514" s="135"/>
      <c r="B514" s="135"/>
      <c r="C514" s="135"/>
      <c r="D514" s="135"/>
      <c r="E514" s="135"/>
      <c r="F514" s="165"/>
      <c r="G514" s="135"/>
      <c r="H514" s="165"/>
      <c r="I514" s="165"/>
      <c r="J514" s="135"/>
      <c r="K514" s="165"/>
      <c r="L514" s="165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5.75" customHeight="1">
      <c r="A515" s="135"/>
      <c r="B515" s="135"/>
      <c r="C515" s="135"/>
      <c r="D515" s="135"/>
      <c r="E515" s="135"/>
      <c r="F515" s="165"/>
      <c r="G515" s="135"/>
      <c r="H515" s="165"/>
      <c r="I515" s="165"/>
      <c r="J515" s="135"/>
      <c r="K515" s="165"/>
      <c r="L515" s="165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5.75" customHeight="1">
      <c r="A516" s="135"/>
      <c r="B516" s="135"/>
      <c r="C516" s="135"/>
      <c r="D516" s="135"/>
      <c r="E516" s="135"/>
      <c r="F516" s="165"/>
      <c r="G516" s="135"/>
      <c r="H516" s="165"/>
      <c r="I516" s="165"/>
      <c r="J516" s="135"/>
      <c r="K516" s="165"/>
      <c r="L516" s="165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5.75" customHeight="1">
      <c r="A517" s="135"/>
      <c r="B517" s="135"/>
      <c r="C517" s="135"/>
      <c r="D517" s="135"/>
      <c r="E517" s="135"/>
      <c r="F517" s="165"/>
      <c r="G517" s="135"/>
      <c r="H517" s="165"/>
      <c r="I517" s="165"/>
      <c r="J517" s="135"/>
      <c r="K517" s="165"/>
      <c r="L517" s="165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5.75" customHeight="1">
      <c r="A518" s="135"/>
      <c r="B518" s="135"/>
      <c r="C518" s="135"/>
      <c r="D518" s="135"/>
      <c r="E518" s="135"/>
      <c r="F518" s="165"/>
      <c r="G518" s="135"/>
      <c r="H518" s="165"/>
      <c r="I518" s="165"/>
      <c r="J518" s="135"/>
      <c r="K518" s="165"/>
      <c r="L518" s="165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5.75" customHeight="1">
      <c r="A519" s="135"/>
      <c r="B519" s="135"/>
      <c r="C519" s="135"/>
      <c r="D519" s="135"/>
      <c r="E519" s="135"/>
      <c r="F519" s="165"/>
      <c r="G519" s="135"/>
      <c r="H519" s="165"/>
      <c r="I519" s="165"/>
      <c r="J519" s="135"/>
      <c r="K519" s="165"/>
      <c r="L519" s="165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5.75" customHeight="1">
      <c r="A520" s="135"/>
      <c r="B520" s="135"/>
      <c r="C520" s="135"/>
      <c r="D520" s="135"/>
      <c r="E520" s="135"/>
      <c r="F520" s="165"/>
      <c r="G520" s="135"/>
      <c r="H520" s="165"/>
      <c r="I520" s="165"/>
      <c r="J520" s="135"/>
      <c r="K520" s="165"/>
      <c r="L520" s="165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5.75" customHeight="1">
      <c r="A521" s="135"/>
      <c r="B521" s="135"/>
      <c r="C521" s="135"/>
      <c r="D521" s="135"/>
      <c r="E521" s="135"/>
      <c r="F521" s="165"/>
      <c r="G521" s="135"/>
      <c r="H521" s="165"/>
      <c r="I521" s="165"/>
      <c r="J521" s="135"/>
      <c r="K521" s="165"/>
      <c r="L521" s="165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5.75" customHeight="1">
      <c r="A522" s="135"/>
      <c r="B522" s="135"/>
      <c r="C522" s="135"/>
      <c r="D522" s="135"/>
      <c r="E522" s="135"/>
      <c r="F522" s="165"/>
      <c r="G522" s="135"/>
      <c r="H522" s="165"/>
      <c r="I522" s="165"/>
      <c r="J522" s="135"/>
      <c r="K522" s="165"/>
      <c r="L522" s="165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5.75" customHeight="1">
      <c r="A523" s="135"/>
      <c r="B523" s="135"/>
      <c r="C523" s="135"/>
      <c r="D523" s="135"/>
      <c r="E523" s="135"/>
      <c r="F523" s="165"/>
      <c r="G523" s="135"/>
      <c r="H523" s="165"/>
      <c r="I523" s="165"/>
      <c r="J523" s="135"/>
      <c r="K523" s="165"/>
      <c r="L523" s="165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5.75" customHeight="1">
      <c r="A524" s="135"/>
      <c r="B524" s="135"/>
      <c r="C524" s="135"/>
      <c r="D524" s="135"/>
      <c r="E524" s="135"/>
      <c r="F524" s="165"/>
      <c r="G524" s="135"/>
      <c r="H524" s="165"/>
      <c r="I524" s="165"/>
      <c r="J524" s="135"/>
      <c r="K524" s="165"/>
      <c r="L524" s="165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5.75" customHeight="1">
      <c r="A525" s="135"/>
      <c r="B525" s="135"/>
      <c r="C525" s="135"/>
      <c r="D525" s="135"/>
      <c r="E525" s="135"/>
      <c r="F525" s="165"/>
      <c r="G525" s="135"/>
      <c r="H525" s="165"/>
      <c r="I525" s="165"/>
      <c r="J525" s="135"/>
      <c r="K525" s="165"/>
      <c r="L525" s="165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5.75" customHeight="1">
      <c r="A526" s="135"/>
      <c r="B526" s="135"/>
      <c r="C526" s="135"/>
      <c r="D526" s="135"/>
      <c r="E526" s="135"/>
      <c r="F526" s="165"/>
      <c r="G526" s="135"/>
      <c r="H526" s="165"/>
      <c r="I526" s="165"/>
      <c r="J526" s="135"/>
      <c r="K526" s="165"/>
      <c r="L526" s="165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5.75" customHeight="1">
      <c r="A527" s="135"/>
      <c r="B527" s="135"/>
      <c r="C527" s="135"/>
      <c r="D527" s="135"/>
      <c r="E527" s="135"/>
      <c r="F527" s="165"/>
      <c r="G527" s="135"/>
      <c r="H527" s="165"/>
      <c r="I527" s="165"/>
      <c r="J527" s="135"/>
      <c r="K527" s="165"/>
      <c r="L527" s="165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5.75" customHeight="1">
      <c r="A528" s="135"/>
      <c r="B528" s="135"/>
      <c r="C528" s="135"/>
      <c r="D528" s="135"/>
      <c r="E528" s="135"/>
      <c r="F528" s="165"/>
      <c r="G528" s="135"/>
      <c r="H528" s="165"/>
      <c r="I528" s="165"/>
      <c r="J528" s="135"/>
      <c r="K528" s="165"/>
      <c r="L528" s="165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5.75" customHeight="1">
      <c r="A529" s="135"/>
      <c r="B529" s="135"/>
      <c r="C529" s="135"/>
      <c r="D529" s="135"/>
      <c r="E529" s="135"/>
      <c r="F529" s="165"/>
      <c r="G529" s="135"/>
      <c r="H529" s="165"/>
      <c r="I529" s="165"/>
      <c r="J529" s="135"/>
      <c r="K529" s="165"/>
      <c r="L529" s="165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5.75" customHeight="1">
      <c r="A530" s="135"/>
      <c r="B530" s="135"/>
      <c r="C530" s="135"/>
      <c r="D530" s="135"/>
      <c r="E530" s="135"/>
      <c r="F530" s="165"/>
      <c r="G530" s="135"/>
      <c r="H530" s="165"/>
      <c r="I530" s="165"/>
      <c r="J530" s="135"/>
      <c r="K530" s="165"/>
      <c r="L530" s="165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5.75" customHeight="1">
      <c r="A531" s="135"/>
      <c r="B531" s="135"/>
      <c r="C531" s="135"/>
      <c r="D531" s="135"/>
      <c r="E531" s="135"/>
      <c r="F531" s="165"/>
      <c r="G531" s="135"/>
      <c r="H531" s="165"/>
      <c r="I531" s="165"/>
      <c r="J531" s="135"/>
      <c r="K531" s="165"/>
      <c r="L531" s="165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5.75" customHeight="1">
      <c r="A532" s="135"/>
      <c r="B532" s="135"/>
      <c r="C532" s="135"/>
      <c r="D532" s="135"/>
      <c r="E532" s="135"/>
      <c r="F532" s="165"/>
      <c r="G532" s="135"/>
      <c r="H532" s="165"/>
      <c r="I532" s="165"/>
      <c r="J532" s="135"/>
      <c r="K532" s="165"/>
      <c r="L532" s="16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5.75" customHeight="1">
      <c r="A533" s="135"/>
      <c r="B533" s="135"/>
      <c r="C533" s="135"/>
      <c r="D533" s="135"/>
      <c r="E533" s="135"/>
      <c r="F533" s="165"/>
      <c r="G533" s="135"/>
      <c r="H533" s="165"/>
      <c r="I533" s="165"/>
      <c r="J533" s="135"/>
      <c r="K533" s="165"/>
      <c r="L533" s="165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5.75" customHeight="1">
      <c r="A534" s="135"/>
      <c r="B534" s="135"/>
      <c r="C534" s="135"/>
      <c r="D534" s="135"/>
      <c r="E534" s="135"/>
      <c r="F534" s="165"/>
      <c r="G534" s="135"/>
      <c r="H534" s="165"/>
      <c r="I534" s="165"/>
      <c r="J534" s="135"/>
      <c r="K534" s="165"/>
      <c r="L534" s="16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5.75" customHeight="1">
      <c r="A535" s="135"/>
      <c r="B535" s="135"/>
      <c r="C535" s="135"/>
      <c r="D535" s="135"/>
      <c r="E535" s="135"/>
      <c r="F535" s="165"/>
      <c r="G535" s="135"/>
      <c r="H535" s="165"/>
      <c r="I535" s="165"/>
      <c r="J535" s="135"/>
      <c r="K535" s="165"/>
      <c r="L535" s="165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5.75" customHeight="1">
      <c r="A536" s="135"/>
      <c r="B536" s="135"/>
      <c r="C536" s="135"/>
      <c r="D536" s="135"/>
      <c r="E536" s="135"/>
      <c r="F536" s="165"/>
      <c r="G536" s="135"/>
      <c r="H536" s="165"/>
      <c r="I536" s="165"/>
      <c r="J536" s="135"/>
      <c r="K536" s="165"/>
      <c r="L536" s="165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5.75" customHeight="1">
      <c r="A537" s="135"/>
      <c r="B537" s="135"/>
      <c r="C537" s="135"/>
      <c r="D537" s="135"/>
      <c r="E537" s="135"/>
      <c r="F537" s="165"/>
      <c r="G537" s="135"/>
      <c r="H537" s="165"/>
      <c r="I537" s="165"/>
      <c r="J537" s="135"/>
      <c r="K537" s="165"/>
      <c r="L537" s="165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5.75" customHeight="1">
      <c r="A538" s="135"/>
      <c r="B538" s="135"/>
      <c r="C538" s="135"/>
      <c r="D538" s="135"/>
      <c r="E538" s="135"/>
      <c r="F538" s="165"/>
      <c r="G538" s="135"/>
      <c r="H538" s="165"/>
      <c r="I538" s="165"/>
      <c r="J538" s="135"/>
      <c r="K538" s="165"/>
      <c r="L538" s="165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5.75" customHeight="1">
      <c r="A539" s="135"/>
      <c r="B539" s="135"/>
      <c r="C539" s="135"/>
      <c r="D539" s="135"/>
      <c r="E539" s="135"/>
      <c r="F539" s="165"/>
      <c r="G539" s="135"/>
      <c r="H539" s="165"/>
      <c r="I539" s="165"/>
      <c r="J539" s="135"/>
      <c r="K539" s="165"/>
      <c r="L539" s="165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5.75" customHeight="1">
      <c r="A540" s="135"/>
      <c r="B540" s="135"/>
      <c r="C540" s="135"/>
      <c r="D540" s="135"/>
      <c r="E540" s="135"/>
      <c r="F540" s="165"/>
      <c r="G540" s="135"/>
      <c r="H540" s="165"/>
      <c r="I540" s="165"/>
      <c r="J540" s="135"/>
      <c r="K540" s="165"/>
      <c r="L540" s="16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5.75" customHeight="1">
      <c r="A541" s="135"/>
      <c r="B541" s="135"/>
      <c r="C541" s="135"/>
      <c r="D541" s="135"/>
      <c r="E541" s="135"/>
      <c r="F541" s="165"/>
      <c r="G541" s="135"/>
      <c r="H541" s="165"/>
      <c r="I541" s="165"/>
      <c r="J541" s="135"/>
      <c r="K541" s="165"/>
      <c r="L541" s="16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5.75" customHeight="1">
      <c r="A542" s="135"/>
      <c r="B542" s="135"/>
      <c r="C542" s="135"/>
      <c r="D542" s="135"/>
      <c r="E542" s="135"/>
      <c r="F542" s="165"/>
      <c r="G542" s="135"/>
      <c r="H542" s="165"/>
      <c r="I542" s="165"/>
      <c r="J542" s="135"/>
      <c r="K542" s="165"/>
      <c r="L542" s="16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5.75" customHeight="1">
      <c r="A543" s="135"/>
      <c r="B543" s="135"/>
      <c r="C543" s="135"/>
      <c r="D543" s="135"/>
      <c r="E543" s="135"/>
      <c r="F543" s="165"/>
      <c r="G543" s="135"/>
      <c r="H543" s="165"/>
      <c r="I543" s="165"/>
      <c r="J543" s="135"/>
      <c r="K543" s="165"/>
      <c r="L543" s="16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5.75" customHeight="1">
      <c r="A544" s="135"/>
      <c r="B544" s="135"/>
      <c r="C544" s="135"/>
      <c r="D544" s="135"/>
      <c r="E544" s="135"/>
      <c r="F544" s="165"/>
      <c r="G544" s="135"/>
      <c r="H544" s="165"/>
      <c r="I544" s="165"/>
      <c r="J544" s="135"/>
      <c r="K544" s="165"/>
      <c r="L544" s="165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5.75" customHeight="1">
      <c r="A545" s="135"/>
      <c r="B545" s="135"/>
      <c r="C545" s="135"/>
      <c r="D545" s="135"/>
      <c r="E545" s="135"/>
      <c r="F545" s="165"/>
      <c r="G545" s="135"/>
      <c r="H545" s="165"/>
      <c r="I545" s="165"/>
      <c r="J545" s="135"/>
      <c r="K545" s="165"/>
      <c r="L545" s="16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5.75" customHeight="1">
      <c r="A546" s="135"/>
      <c r="B546" s="135"/>
      <c r="C546" s="135"/>
      <c r="D546" s="135"/>
      <c r="E546" s="135"/>
      <c r="F546" s="165"/>
      <c r="G546" s="135"/>
      <c r="H546" s="165"/>
      <c r="I546" s="165"/>
      <c r="J546" s="135"/>
      <c r="K546" s="165"/>
      <c r="L546" s="165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5.75" customHeight="1">
      <c r="A547" s="135"/>
      <c r="B547" s="135"/>
      <c r="C547" s="135"/>
      <c r="D547" s="135"/>
      <c r="E547" s="135"/>
      <c r="F547" s="165"/>
      <c r="G547" s="135"/>
      <c r="H547" s="165"/>
      <c r="I547" s="165"/>
      <c r="J547" s="135"/>
      <c r="K547" s="165"/>
      <c r="L547" s="16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5.75" customHeight="1">
      <c r="A548" s="135"/>
      <c r="B548" s="135"/>
      <c r="C548" s="135"/>
      <c r="D548" s="135"/>
      <c r="E548" s="135"/>
      <c r="F548" s="165"/>
      <c r="G548" s="135"/>
      <c r="H548" s="165"/>
      <c r="I548" s="165"/>
      <c r="J548" s="135"/>
      <c r="K548" s="165"/>
      <c r="L548" s="16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5.75" customHeight="1">
      <c r="A549" s="135"/>
      <c r="B549" s="135"/>
      <c r="C549" s="135"/>
      <c r="D549" s="135"/>
      <c r="E549" s="135"/>
      <c r="F549" s="165"/>
      <c r="G549" s="135"/>
      <c r="H549" s="165"/>
      <c r="I549" s="165"/>
      <c r="J549" s="135"/>
      <c r="K549" s="165"/>
      <c r="L549" s="16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5.75" customHeight="1">
      <c r="A550" s="135"/>
      <c r="B550" s="135"/>
      <c r="C550" s="135"/>
      <c r="D550" s="135"/>
      <c r="E550" s="135"/>
      <c r="F550" s="165"/>
      <c r="G550" s="135"/>
      <c r="H550" s="165"/>
      <c r="I550" s="165"/>
      <c r="J550" s="135"/>
      <c r="K550" s="165"/>
      <c r="L550" s="16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5.75" customHeight="1">
      <c r="A551" s="135"/>
      <c r="B551" s="135"/>
      <c r="C551" s="135"/>
      <c r="D551" s="135"/>
      <c r="E551" s="135"/>
      <c r="F551" s="165"/>
      <c r="G551" s="135"/>
      <c r="H551" s="165"/>
      <c r="I551" s="165"/>
      <c r="J551" s="135"/>
      <c r="K551" s="165"/>
      <c r="L551" s="16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5.75" customHeight="1">
      <c r="A552" s="135"/>
      <c r="B552" s="135"/>
      <c r="C552" s="135"/>
      <c r="D552" s="135"/>
      <c r="E552" s="135"/>
      <c r="F552" s="165"/>
      <c r="G552" s="135"/>
      <c r="H552" s="165"/>
      <c r="I552" s="165"/>
      <c r="J552" s="135"/>
      <c r="K552" s="165"/>
      <c r="L552" s="165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5.75" customHeight="1">
      <c r="A553" s="135"/>
      <c r="B553" s="135"/>
      <c r="C553" s="135"/>
      <c r="D553" s="135"/>
      <c r="E553" s="135"/>
      <c r="F553" s="165"/>
      <c r="G553" s="135"/>
      <c r="H553" s="165"/>
      <c r="I553" s="165"/>
      <c r="J553" s="135"/>
      <c r="K553" s="165"/>
      <c r="L553" s="165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5.75" customHeight="1">
      <c r="A554" s="135"/>
      <c r="B554" s="135"/>
      <c r="C554" s="135"/>
      <c r="D554" s="135"/>
      <c r="E554" s="135"/>
      <c r="F554" s="165"/>
      <c r="G554" s="135"/>
      <c r="H554" s="165"/>
      <c r="I554" s="165"/>
      <c r="J554" s="135"/>
      <c r="K554" s="165"/>
      <c r="L554" s="16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5.75" customHeight="1">
      <c r="A555" s="135"/>
      <c r="B555" s="135"/>
      <c r="C555" s="135"/>
      <c r="D555" s="135"/>
      <c r="E555" s="135"/>
      <c r="F555" s="165"/>
      <c r="G555" s="135"/>
      <c r="H555" s="165"/>
      <c r="I555" s="165"/>
      <c r="J555" s="135"/>
      <c r="K555" s="165"/>
      <c r="L555" s="165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5.75" customHeight="1">
      <c r="A556" s="135"/>
      <c r="B556" s="135"/>
      <c r="C556" s="135"/>
      <c r="D556" s="135"/>
      <c r="E556" s="135"/>
      <c r="F556" s="165"/>
      <c r="G556" s="135"/>
      <c r="H556" s="165"/>
      <c r="I556" s="165"/>
      <c r="J556" s="135"/>
      <c r="K556" s="165"/>
      <c r="L556" s="165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5.75" customHeight="1">
      <c r="A557" s="135"/>
      <c r="B557" s="135"/>
      <c r="C557" s="135"/>
      <c r="D557" s="135"/>
      <c r="E557" s="135"/>
      <c r="F557" s="165"/>
      <c r="G557" s="135"/>
      <c r="H557" s="165"/>
      <c r="I557" s="165"/>
      <c r="J557" s="135"/>
      <c r="K557" s="165"/>
      <c r="L557" s="16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5.75" customHeight="1">
      <c r="A558" s="135"/>
      <c r="B558" s="135"/>
      <c r="C558" s="135"/>
      <c r="D558" s="135"/>
      <c r="E558" s="135"/>
      <c r="F558" s="165"/>
      <c r="G558" s="135"/>
      <c r="H558" s="165"/>
      <c r="I558" s="165"/>
      <c r="J558" s="135"/>
      <c r="K558" s="165"/>
      <c r="L558" s="165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5.75" customHeight="1">
      <c r="A559" s="135"/>
      <c r="B559" s="135"/>
      <c r="C559" s="135"/>
      <c r="D559" s="135"/>
      <c r="E559" s="135"/>
      <c r="F559" s="165"/>
      <c r="G559" s="135"/>
      <c r="H559" s="165"/>
      <c r="I559" s="165"/>
      <c r="J559" s="135"/>
      <c r="K559" s="165"/>
      <c r="L559" s="16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5.75" customHeight="1">
      <c r="A560" s="135"/>
      <c r="B560" s="135"/>
      <c r="C560" s="135"/>
      <c r="D560" s="135"/>
      <c r="E560" s="135"/>
      <c r="F560" s="165"/>
      <c r="G560" s="135"/>
      <c r="H560" s="165"/>
      <c r="I560" s="165"/>
      <c r="J560" s="135"/>
      <c r="K560" s="165"/>
      <c r="L560" s="16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5.75" customHeight="1">
      <c r="A561" s="135"/>
      <c r="B561" s="135"/>
      <c r="C561" s="135"/>
      <c r="D561" s="135"/>
      <c r="E561" s="135"/>
      <c r="F561" s="165"/>
      <c r="G561" s="135"/>
      <c r="H561" s="165"/>
      <c r="I561" s="165"/>
      <c r="J561" s="135"/>
      <c r="K561" s="165"/>
      <c r="L561" s="16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5.75" customHeight="1">
      <c r="A562" s="135"/>
      <c r="B562" s="135"/>
      <c r="C562" s="135"/>
      <c r="D562" s="135"/>
      <c r="E562" s="135"/>
      <c r="F562" s="165"/>
      <c r="G562" s="135"/>
      <c r="H562" s="165"/>
      <c r="I562" s="165"/>
      <c r="J562" s="135"/>
      <c r="K562" s="165"/>
      <c r="L562" s="16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5.75" customHeight="1">
      <c r="A563" s="135"/>
      <c r="B563" s="135"/>
      <c r="C563" s="135"/>
      <c r="D563" s="135"/>
      <c r="E563" s="135"/>
      <c r="F563" s="165"/>
      <c r="G563" s="135"/>
      <c r="H563" s="165"/>
      <c r="I563" s="165"/>
      <c r="J563" s="135"/>
      <c r="K563" s="165"/>
      <c r="L563" s="16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5.75" customHeight="1">
      <c r="A564" s="135"/>
      <c r="B564" s="135"/>
      <c r="C564" s="135"/>
      <c r="D564" s="135"/>
      <c r="E564" s="135"/>
      <c r="F564" s="165"/>
      <c r="G564" s="135"/>
      <c r="H564" s="165"/>
      <c r="I564" s="165"/>
      <c r="J564" s="135"/>
      <c r="K564" s="165"/>
      <c r="L564" s="165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5.75" customHeight="1">
      <c r="A565" s="135"/>
      <c r="B565" s="135"/>
      <c r="C565" s="135"/>
      <c r="D565" s="135"/>
      <c r="E565" s="135"/>
      <c r="F565" s="165"/>
      <c r="G565" s="135"/>
      <c r="H565" s="165"/>
      <c r="I565" s="165"/>
      <c r="J565" s="135"/>
      <c r="K565" s="165"/>
      <c r="L565" s="165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5.75" customHeight="1">
      <c r="A566" s="135"/>
      <c r="B566" s="135"/>
      <c r="C566" s="135"/>
      <c r="D566" s="135"/>
      <c r="E566" s="135"/>
      <c r="F566" s="165"/>
      <c r="G566" s="135"/>
      <c r="H566" s="165"/>
      <c r="I566" s="165"/>
      <c r="J566" s="135"/>
      <c r="K566" s="165"/>
      <c r="L566" s="165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5.75" customHeight="1">
      <c r="A567" s="135"/>
      <c r="B567" s="135"/>
      <c r="C567" s="135"/>
      <c r="D567" s="135"/>
      <c r="E567" s="135"/>
      <c r="F567" s="165"/>
      <c r="G567" s="135"/>
      <c r="H567" s="165"/>
      <c r="I567" s="165"/>
      <c r="J567" s="135"/>
      <c r="K567" s="165"/>
      <c r="L567" s="165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5.75" customHeight="1">
      <c r="A568" s="135"/>
      <c r="B568" s="135"/>
      <c r="C568" s="135"/>
      <c r="D568" s="135"/>
      <c r="E568" s="135"/>
      <c r="F568" s="165"/>
      <c r="G568" s="135"/>
      <c r="H568" s="165"/>
      <c r="I568" s="165"/>
      <c r="J568" s="135"/>
      <c r="K568" s="165"/>
      <c r="L568" s="165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5.75" customHeight="1">
      <c r="A569" s="135"/>
      <c r="B569" s="135"/>
      <c r="C569" s="135"/>
      <c r="D569" s="135"/>
      <c r="E569" s="135"/>
      <c r="F569" s="165"/>
      <c r="G569" s="135"/>
      <c r="H569" s="165"/>
      <c r="I569" s="165"/>
      <c r="J569" s="135"/>
      <c r="K569" s="165"/>
      <c r="L569" s="165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5.75" customHeight="1">
      <c r="A570" s="135"/>
      <c r="B570" s="135"/>
      <c r="C570" s="135"/>
      <c r="D570" s="135"/>
      <c r="E570" s="135"/>
      <c r="F570" s="165"/>
      <c r="G570" s="135"/>
      <c r="H570" s="165"/>
      <c r="I570" s="165"/>
      <c r="J570" s="135"/>
      <c r="K570" s="165"/>
      <c r="L570" s="165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5.75" customHeight="1">
      <c r="A571" s="135"/>
      <c r="B571" s="135"/>
      <c r="C571" s="135"/>
      <c r="D571" s="135"/>
      <c r="E571" s="135"/>
      <c r="F571" s="165"/>
      <c r="G571" s="135"/>
      <c r="H571" s="165"/>
      <c r="I571" s="165"/>
      <c r="J571" s="135"/>
      <c r="K571" s="165"/>
      <c r="L571" s="165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5.75" customHeight="1">
      <c r="A572" s="135"/>
      <c r="B572" s="135"/>
      <c r="C572" s="135"/>
      <c r="D572" s="135"/>
      <c r="E572" s="135"/>
      <c r="F572" s="165"/>
      <c r="G572" s="135"/>
      <c r="H572" s="165"/>
      <c r="I572" s="165"/>
      <c r="J572" s="135"/>
      <c r="K572" s="165"/>
      <c r="L572" s="165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5.75" customHeight="1">
      <c r="A573" s="135"/>
      <c r="B573" s="135"/>
      <c r="C573" s="135"/>
      <c r="D573" s="135"/>
      <c r="E573" s="135"/>
      <c r="F573" s="165"/>
      <c r="G573" s="135"/>
      <c r="H573" s="165"/>
      <c r="I573" s="165"/>
      <c r="J573" s="135"/>
      <c r="K573" s="165"/>
      <c r="L573" s="165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5.75" customHeight="1">
      <c r="A574" s="135"/>
      <c r="B574" s="135"/>
      <c r="C574" s="135"/>
      <c r="D574" s="135"/>
      <c r="E574" s="135"/>
      <c r="F574" s="165"/>
      <c r="G574" s="135"/>
      <c r="H574" s="165"/>
      <c r="I574" s="165"/>
      <c r="J574" s="135"/>
      <c r="K574" s="165"/>
      <c r="L574" s="165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5.75" customHeight="1">
      <c r="A575" s="135"/>
      <c r="B575" s="135"/>
      <c r="C575" s="135"/>
      <c r="D575" s="135"/>
      <c r="E575" s="135"/>
      <c r="F575" s="165"/>
      <c r="G575" s="135"/>
      <c r="H575" s="165"/>
      <c r="I575" s="165"/>
      <c r="J575" s="135"/>
      <c r="K575" s="165"/>
      <c r="L575" s="165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5.75" customHeight="1">
      <c r="A576" s="135"/>
      <c r="B576" s="135"/>
      <c r="C576" s="135"/>
      <c r="D576" s="135"/>
      <c r="E576" s="135"/>
      <c r="F576" s="165"/>
      <c r="G576" s="135"/>
      <c r="H576" s="165"/>
      <c r="I576" s="165"/>
      <c r="J576" s="135"/>
      <c r="K576" s="165"/>
      <c r="L576" s="165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5.75" customHeight="1">
      <c r="A577" s="135"/>
      <c r="B577" s="135"/>
      <c r="C577" s="135"/>
      <c r="D577" s="135"/>
      <c r="E577" s="135"/>
      <c r="F577" s="165"/>
      <c r="G577" s="135"/>
      <c r="H577" s="165"/>
      <c r="I577" s="165"/>
      <c r="J577" s="135"/>
      <c r="K577" s="165"/>
      <c r="L577" s="165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5.75" customHeight="1">
      <c r="A578" s="135"/>
      <c r="B578" s="135"/>
      <c r="C578" s="135"/>
      <c r="D578" s="135"/>
      <c r="E578" s="135"/>
      <c r="F578" s="165"/>
      <c r="G578" s="135"/>
      <c r="H578" s="165"/>
      <c r="I578" s="165"/>
      <c r="J578" s="135"/>
      <c r="K578" s="165"/>
      <c r="L578" s="165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5.75" customHeight="1">
      <c r="A579" s="135"/>
      <c r="B579" s="135"/>
      <c r="C579" s="135"/>
      <c r="D579" s="135"/>
      <c r="E579" s="135"/>
      <c r="F579" s="165"/>
      <c r="G579" s="135"/>
      <c r="H579" s="165"/>
      <c r="I579" s="165"/>
      <c r="J579" s="135"/>
      <c r="K579" s="165"/>
      <c r="L579" s="16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5.75" customHeight="1">
      <c r="A580" s="135"/>
      <c r="B580" s="135"/>
      <c r="C580" s="135"/>
      <c r="D580" s="135"/>
      <c r="E580" s="135"/>
      <c r="F580" s="165"/>
      <c r="G580" s="135"/>
      <c r="H580" s="165"/>
      <c r="I580" s="165"/>
      <c r="J580" s="135"/>
      <c r="K580" s="165"/>
      <c r="L580" s="165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5.75" customHeight="1">
      <c r="A581" s="135"/>
      <c r="B581" s="135"/>
      <c r="C581" s="135"/>
      <c r="D581" s="135"/>
      <c r="E581" s="135"/>
      <c r="F581" s="165"/>
      <c r="G581" s="135"/>
      <c r="H581" s="165"/>
      <c r="I581" s="165"/>
      <c r="J581" s="135"/>
      <c r="K581" s="165"/>
      <c r="L581" s="16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5.75" customHeight="1">
      <c r="A582" s="135"/>
      <c r="B582" s="135"/>
      <c r="C582" s="135"/>
      <c r="D582" s="135"/>
      <c r="E582" s="135"/>
      <c r="F582" s="165"/>
      <c r="G582" s="135"/>
      <c r="H582" s="165"/>
      <c r="I582" s="165"/>
      <c r="J582" s="135"/>
      <c r="K582" s="165"/>
      <c r="L582" s="16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5.75" customHeight="1">
      <c r="A583" s="135"/>
      <c r="B583" s="135"/>
      <c r="C583" s="135"/>
      <c r="D583" s="135"/>
      <c r="E583" s="135"/>
      <c r="F583" s="165"/>
      <c r="G583" s="135"/>
      <c r="H583" s="165"/>
      <c r="I583" s="165"/>
      <c r="J583" s="135"/>
      <c r="K583" s="165"/>
      <c r="L583" s="16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5.75" customHeight="1">
      <c r="A584" s="135"/>
      <c r="B584" s="135"/>
      <c r="C584" s="135"/>
      <c r="D584" s="135"/>
      <c r="E584" s="135"/>
      <c r="F584" s="165"/>
      <c r="G584" s="135"/>
      <c r="H584" s="165"/>
      <c r="I584" s="165"/>
      <c r="J584" s="135"/>
      <c r="K584" s="165"/>
      <c r="L584" s="16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5.75" customHeight="1">
      <c r="A585" s="135"/>
      <c r="B585" s="135"/>
      <c r="C585" s="135"/>
      <c r="D585" s="135"/>
      <c r="E585" s="135"/>
      <c r="F585" s="165"/>
      <c r="G585" s="135"/>
      <c r="H585" s="165"/>
      <c r="I585" s="165"/>
      <c r="J585" s="135"/>
      <c r="K585" s="165"/>
      <c r="L585" s="16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5.75" customHeight="1">
      <c r="A586" s="135"/>
      <c r="B586" s="135"/>
      <c r="C586" s="135"/>
      <c r="D586" s="135"/>
      <c r="E586" s="135"/>
      <c r="F586" s="165"/>
      <c r="G586" s="135"/>
      <c r="H586" s="165"/>
      <c r="I586" s="165"/>
      <c r="J586" s="135"/>
      <c r="K586" s="165"/>
      <c r="L586" s="165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5.75" customHeight="1">
      <c r="A587" s="135"/>
      <c r="B587" s="135"/>
      <c r="C587" s="135"/>
      <c r="D587" s="135"/>
      <c r="E587" s="135"/>
      <c r="F587" s="165"/>
      <c r="G587" s="135"/>
      <c r="H587" s="165"/>
      <c r="I587" s="165"/>
      <c r="J587" s="135"/>
      <c r="K587" s="165"/>
      <c r="L587" s="165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5.75" customHeight="1">
      <c r="A588" s="135"/>
      <c r="B588" s="135"/>
      <c r="C588" s="135"/>
      <c r="D588" s="135"/>
      <c r="E588" s="135"/>
      <c r="F588" s="165"/>
      <c r="G588" s="135"/>
      <c r="H588" s="165"/>
      <c r="I588" s="165"/>
      <c r="J588" s="135"/>
      <c r="K588" s="165"/>
      <c r="L588" s="165"/>
      <c r="M588" s="135"/>
      <c r="N588" s="135"/>
      <c r="O588" s="135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5.75" customHeight="1">
      <c r="A589" s="135"/>
      <c r="B589" s="135"/>
      <c r="C589" s="135"/>
      <c r="D589" s="135"/>
      <c r="E589" s="135"/>
      <c r="F589" s="165"/>
      <c r="G589" s="135"/>
      <c r="H589" s="165"/>
      <c r="I589" s="165"/>
      <c r="J589" s="135"/>
      <c r="K589" s="165"/>
      <c r="L589" s="165"/>
      <c r="M589" s="135"/>
      <c r="N589" s="135"/>
      <c r="O589" s="135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5.75" customHeight="1">
      <c r="A590" s="135"/>
      <c r="B590" s="135"/>
      <c r="C590" s="135"/>
      <c r="D590" s="135"/>
      <c r="E590" s="135"/>
      <c r="F590" s="165"/>
      <c r="G590" s="135"/>
      <c r="H590" s="165"/>
      <c r="I590" s="165"/>
      <c r="J590" s="135"/>
      <c r="K590" s="165"/>
      <c r="L590" s="165"/>
      <c r="M590" s="135"/>
      <c r="N590" s="135"/>
      <c r="O590" s="135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5.75" customHeight="1">
      <c r="A591" s="135"/>
      <c r="B591" s="135"/>
      <c r="C591" s="135"/>
      <c r="D591" s="135"/>
      <c r="E591" s="135"/>
      <c r="F591" s="165"/>
      <c r="G591" s="135"/>
      <c r="H591" s="165"/>
      <c r="I591" s="165"/>
      <c r="J591" s="135"/>
      <c r="K591" s="165"/>
      <c r="L591" s="165"/>
      <c r="M591" s="135"/>
      <c r="N591" s="135"/>
      <c r="O591" s="135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5.75" customHeight="1">
      <c r="A592" s="135"/>
      <c r="B592" s="135"/>
      <c r="C592" s="135"/>
      <c r="D592" s="135"/>
      <c r="E592" s="135"/>
      <c r="F592" s="165"/>
      <c r="G592" s="135"/>
      <c r="H592" s="165"/>
      <c r="I592" s="165"/>
      <c r="J592" s="135"/>
      <c r="K592" s="165"/>
      <c r="L592" s="165"/>
      <c r="M592" s="135"/>
      <c r="N592" s="135"/>
      <c r="O592" s="135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5.75" customHeight="1">
      <c r="A593" s="135"/>
      <c r="B593" s="135"/>
      <c r="C593" s="135"/>
      <c r="D593" s="135"/>
      <c r="E593" s="135"/>
      <c r="F593" s="165"/>
      <c r="G593" s="135"/>
      <c r="H593" s="165"/>
      <c r="I593" s="165"/>
      <c r="J593" s="135"/>
      <c r="K593" s="165"/>
      <c r="L593" s="165"/>
      <c r="M593" s="135"/>
      <c r="N593" s="135"/>
      <c r="O593" s="135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5.75" customHeight="1">
      <c r="A594" s="135"/>
      <c r="B594" s="135"/>
      <c r="C594" s="135"/>
      <c r="D594" s="135"/>
      <c r="E594" s="135"/>
      <c r="F594" s="165"/>
      <c r="G594" s="135"/>
      <c r="H594" s="165"/>
      <c r="I594" s="165"/>
      <c r="J594" s="135"/>
      <c r="K594" s="165"/>
      <c r="L594" s="165"/>
      <c r="M594" s="135"/>
      <c r="N594" s="135"/>
      <c r="O594" s="135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5.75" customHeight="1">
      <c r="A595" s="135"/>
      <c r="B595" s="135"/>
      <c r="C595" s="135"/>
      <c r="D595" s="135"/>
      <c r="E595" s="135"/>
      <c r="F595" s="165"/>
      <c r="G595" s="135"/>
      <c r="H595" s="165"/>
      <c r="I595" s="165"/>
      <c r="J595" s="135"/>
      <c r="K595" s="165"/>
      <c r="L595" s="165"/>
      <c r="M595" s="135"/>
      <c r="N595" s="135"/>
      <c r="O595" s="135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5.75" customHeight="1">
      <c r="A596" s="135"/>
      <c r="B596" s="135"/>
      <c r="C596" s="135"/>
      <c r="D596" s="135"/>
      <c r="E596" s="135"/>
      <c r="F596" s="165"/>
      <c r="G596" s="135"/>
      <c r="H596" s="165"/>
      <c r="I596" s="165"/>
      <c r="J596" s="135"/>
      <c r="K596" s="165"/>
      <c r="L596" s="165"/>
      <c r="M596" s="135"/>
      <c r="N596" s="135"/>
      <c r="O596" s="135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5.75" customHeight="1">
      <c r="A597" s="135"/>
      <c r="B597" s="135"/>
      <c r="C597" s="135"/>
      <c r="D597" s="135"/>
      <c r="E597" s="135"/>
      <c r="F597" s="165"/>
      <c r="G597" s="135"/>
      <c r="H597" s="165"/>
      <c r="I597" s="165"/>
      <c r="J597" s="135"/>
      <c r="K597" s="165"/>
      <c r="L597" s="165"/>
      <c r="M597" s="135"/>
      <c r="N597" s="135"/>
      <c r="O597" s="135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5.75" customHeight="1">
      <c r="A598" s="135"/>
      <c r="B598" s="135"/>
      <c r="C598" s="135"/>
      <c r="D598" s="135"/>
      <c r="E598" s="135"/>
      <c r="F598" s="165"/>
      <c r="G598" s="135"/>
      <c r="H598" s="165"/>
      <c r="I598" s="165"/>
      <c r="J598" s="135"/>
      <c r="K598" s="165"/>
      <c r="L598" s="165"/>
      <c r="M598" s="135"/>
      <c r="N598" s="135"/>
      <c r="O598" s="135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5.75" customHeight="1">
      <c r="A599" s="135"/>
      <c r="B599" s="135"/>
      <c r="C599" s="135"/>
      <c r="D599" s="135"/>
      <c r="E599" s="135"/>
      <c r="F599" s="165"/>
      <c r="G599" s="135"/>
      <c r="H599" s="165"/>
      <c r="I599" s="165"/>
      <c r="J599" s="135"/>
      <c r="K599" s="165"/>
      <c r="L599" s="165"/>
      <c r="M599" s="135"/>
      <c r="N599" s="135"/>
      <c r="O599" s="135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5.75" customHeight="1">
      <c r="A600" s="135"/>
      <c r="B600" s="135"/>
      <c r="C600" s="135"/>
      <c r="D600" s="135"/>
      <c r="E600" s="135"/>
      <c r="F600" s="165"/>
      <c r="G600" s="135"/>
      <c r="H600" s="165"/>
      <c r="I600" s="165"/>
      <c r="J600" s="135"/>
      <c r="K600" s="165"/>
      <c r="L600" s="165"/>
      <c r="M600" s="135"/>
      <c r="N600" s="135"/>
      <c r="O600" s="135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5.75" customHeight="1">
      <c r="A601" s="135"/>
      <c r="B601" s="135"/>
      <c r="C601" s="135"/>
      <c r="D601" s="135"/>
      <c r="E601" s="135"/>
      <c r="F601" s="165"/>
      <c r="G601" s="135"/>
      <c r="H601" s="165"/>
      <c r="I601" s="165"/>
      <c r="J601" s="135"/>
      <c r="K601" s="165"/>
      <c r="L601" s="165"/>
      <c r="M601" s="135"/>
      <c r="N601" s="135"/>
      <c r="O601" s="135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5.75" customHeight="1">
      <c r="A602" s="135"/>
      <c r="B602" s="135"/>
      <c r="C602" s="135"/>
      <c r="D602" s="135"/>
      <c r="E602" s="135"/>
      <c r="F602" s="165"/>
      <c r="G602" s="135"/>
      <c r="H602" s="165"/>
      <c r="I602" s="165"/>
      <c r="J602" s="135"/>
      <c r="K602" s="165"/>
      <c r="L602" s="165"/>
      <c r="M602" s="135"/>
      <c r="N602" s="135"/>
      <c r="O602" s="135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5.75" customHeight="1">
      <c r="A603" s="135"/>
      <c r="B603" s="135"/>
      <c r="C603" s="135"/>
      <c r="D603" s="135"/>
      <c r="E603" s="135"/>
      <c r="F603" s="165"/>
      <c r="G603" s="135"/>
      <c r="H603" s="165"/>
      <c r="I603" s="165"/>
      <c r="J603" s="135"/>
      <c r="K603" s="165"/>
      <c r="L603" s="165"/>
      <c r="M603" s="135"/>
      <c r="N603" s="135"/>
      <c r="O603" s="135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5.75" customHeight="1">
      <c r="A604" s="135"/>
      <c r="B604" s="135"/>
      <c r="C604" s="135"/>
      <c r="D604" s="135"/>
      <c r="E604" s="135"/>
      <c r="F604" s="165"/>
      <c r="G604" s="135"/>
      <c r="H604" s="165"/>
      <c r="I604" s="165"/>
      <c r="J604" s="135"/>
      <c r="K604" s="165"/>
      <c r="L604" s="165"/>
      <c r="M604" s="135"/>
      <c r="N604" s="135"/>
      <c r="O604" s="135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5.75" customHeight="1">
      <c r="A605" s="135"/>
      <c r="B605" s="135"/>
      <c r="C605" s="135"/>
      <c r="D605" s="135"/>
      <c r="E605" s="135"/>
      <c r="F605" s="165"/>
      <c r="G605" s="135"/>
      <c r="H605" s="165"/>
      <c r="I605" s="165"/>
      <c r="J605" s="135"/>
      <c r="K605" s="165"/>
      <c r="L605" s="165"/>
      <c r="M605" s="135"/>
      <c r="N605" s="135"/>
      <c r="O605" s="135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5.75" customHeight="1">
      <c r="A606" s="135"/>
      <c r="B606" s="135"/>
      <c r="C606" s="135"/>
      <c r="D606" s="135"/>
      <c r="E606" s="135"/>
      <c r="F606" s="165"/>
      <c r="G606" s="135"/>
      <c r="H606" s="165"/>
      <c r="I606" s="165"/>
      <c r="J606" s="135"/>
      <c r="K606" s="165"/>
      <c r="L606" s="165"/>
      <c r="M606" s="135"/>
      <c r="N606" s="135"/>
      <c r="O606" s="135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5.75" customHeight="1">
      <c r="A607" s="135"/>
      <c r="B607" s="135"/>
      <c r="C607" s="135"/>
      <c r="D607" s="135"/>
      <c r="E607" s="135"/>
      <c r="F607" s="165"/>
      <c r="G607" s="135"/>
      <c r="H607" s="165"/>
      <c r="I607" s="165"/>
      <c r="J607" s="135"/>
      <c r="K607" s="165"/>
      <c r="L607" s="165"/>
      <c r="M607" s="135"/>
      <c r="N607" s="135"/>
      <c r="O607" s="135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5.75" customHeight="1">
      <c r="A608" s="135"/>
      <c r="B608" s="135"/>
      <c r="C608" s="135"/>
      <c r="D608" s="135"/>
      <c r="E608" s="135"/>
      <c r="F608" s="165"/>
      <c r="G608" s="135"/>
      <c r="H608" s="165"/>
      <c r="I608" s="165"/>
      <c r="J608" s="135"/>
      <c r="K608" s="165"/>
      <c r="L608" s="165"/>
      <c r="M608" s="135"/>
      <c r="N608" s="135"/>
      <c r="O608" s="135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5.75" customHeight="1">
      <c r="A609" s="135"/>
      <c r="B609" s="135"/>
      <c r="C609" s="135"/>
      <c r="D609" s="135"/>
      <c r="E609" s="135"/>
      <c r="F609" s="165"/>
      <c r="G609" s="135"/>
      <c r="H609" s="165"/>
      <c r="I609" s="165"/>
      <c r="J609" s="135"/>
      <c r="K609" s="165"/>
      <c r="L609" s="165"/>
      <c r="M609" s="135"/>
      <c r="N609" s="135"/>
      <c r="O609" s="135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5.75" customHeight="1">
      <c r="A610" s="135"/>
      <c r="B610" s="135"/>
      <c r="C610" s="135"/>
      <c r="D610" s="135"/>
      <c r="E610" s="135"/>
      <c r="F610" s="165"/>
      <c r="G610" s="135"/>
      <c r="H610" s="165"/>
      <c r="I610" s="165"/>
      <c r="J610" s="135"/>
      <c r="K610" s="165"/>
      <c r="L610" s="16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5.75" customHeight="1">
      <c r="A611" s="135"/>
      <c r="B611" s="135"/>
      <c r="C611" s="135"/>
      <c r="D611" s="135"/>
      <c r="E611" s="135"/>
      <c r="F611" s="165"/>
      <c r="G611" s="135"/>
      <c r="H611" s="165"/>
      <c r="I611" s="165"/>
      <c r="J611" s="135"/>
      <c r="K611" s="165"/>
      <c r="L611" s="165"/>
      <c r="M611" s="135"/>
      <c r="N611" s="135"/>
      <c r="O611" s="135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5.75" customHeight="1">
      <c r="A612" s="135"/>
      <c r="B612" s="135"/>
      <c r="C612" s="135"/>
      <c r="D612" s="135"/>
      <c r="E612" s="135"/>
      <c r="F612" s="165"/>
      <c r="G612" s="135"/>
      <c r="H612" s="165"/>
      <c r="I612" s="165"/>
      <c r="J612" s="135"/>
      <c r="K612" s="165"/>
      <c r="L612" s="165"/>
      <c r="M612" s="135"/>
      <c r="N612" s="135"/>
      <c r="O612" s="135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5.75" customHeight="1">
      <c r="A613" s="135"/>
      <c r="B613" s="135"/>
      <c r="C613" s="135"/>
      <c r="D613" s="135"/>
      <c r="E613" s="135"/>
      <c r="F613" s="165"/>
      <c r="G613" s="135"/>
      <c r="H613" s="165"/>
      <c r="I613" s="165"/>
      <c r="J613" s="135"/>
      <c r="K613" s="165"/>
      <c r="L613" s="165"/>
      <c r="M613" s="135"/>
      <c r="N613" s="135"/>
      <c r="O613" s="135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5.75" customHeight="1">
      <c r="A614" s="135"/>
      <c r="B614" s="135"/>
      <c r="C614" s="135"/>
      <c r="D614" s="135"/>
      <c r="E614" s="135"/>
      <c r="F614" s="165"/>
      <c r="G614" s="135"/>
      <c r="H614" s="165"/>
      <c r="I614" s="165"/>
      <c r="J614" s="135"/>
      <c r="K614" s="165"/>
      <c r="L614" s="165"/>
      <c r="M614" s="135"/>
      <c r="N614" s="135"/>
      <c r="O614" s="135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5.75" customHeight="1">
      <c r="A615" s="135"/>
      <c r="B615" s="135"/>
      <c r="C615" s="135"/>
      <c r="D615" s="135"/>
      <c r="E615" s="135"/>
      <c r="F615" s="165"/>
      <c r="G615" s="135"/>
      <c r="H615" s="165"/>
      <c r="I615" s="165"/>
      <c r="J615" s="135"/>
      <c r="K615" s="165"/>
      <c r="L615" s="16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5.75" customHeight="1">
      <c r="A616" s="135"/>
      <c r="B616" s="135"/>
      <c r="C616" s="135"/>
      <c r="D616" s="135"/>
      <c r="E616" s="135"/>
      <c r="F616" s="165"/>
      <c r="G616" s="135"/>
      <c r="H616" s="165"/>
      <c r="I616" s="165"/>
      <c r="J616" s="135"/>
      <c r="K616" s="165"/>
      <c r="L616" s="165"/>
      <c r="M616" s="135"/>
      <c r="N616" s="135"/>
      <c r="O616" s="135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5.75" customHeight="1">
      <c r="A617" s="135"/>
      <c r="B617" s="135"/>
      <c r="C617" s="135"/>
      <c r="D617" s="135"/>
      <c r="E617" s="135"/>
      <c r="F617" s="165"/>
      <c r="G617" s="135"/>
      <c r="H617" s="165"/>
      <c r="I617" s="165"/>
      <c r="J617" s="135"/>
      <c r="K617" s="165"/>
      <c r="L617" s="165"/>
      <c r="M617" s="135"/>
      <c r="N617" s="135"/>
      <c r="O617" s="135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5.75" customHeight="1">
      <c r="A618" s="135"/>
      <c r="B618" s="135"/>
      <c r="C618" s="135"/>
      <c r="D618" s="135"/>
      <c r="E618" s="135"/>
      <c r="F618" s="165"/>
      <c r="G618" s="135"/>
      <c r="H618" s="165"/>
      <c r="I618" s="165"/>
      <c r="J618" s="135"/>
      <c r="K618" s="165"/>
      <c r="L618" s="16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5.75" customHeight="1">
      <c r="A619" s="135"/>
      <c r="B619" s="135"/>
      <c r="C619" s="135"/>
      <c r="D619" s="135"/>
      <c r="E619" s="135"/>
      <c r="F619" s="165"/>
      <c r="G619" s="135"/>
      <c r="H619" s="165"/>
      <c r="I619" s="165"/>
      <c r="J619" s="135"/>
      <c r="K619" s="165"/>
      <c r="L619" s="165"/>
      <c r="M619" s="135"/>
      <c r="N619" s="135"/>
      <c r="O619" s="135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5.75" customHeight="1">
      <c r="A620" s="135"/>
      <c r="B620" s="135"/>
      <c r="C620" s="135"/>
      <c r="D620" s="135"/>
      <c r="E620" s="135"/>
      <c r="F620" s="165"/>
      <c r="G620" s="135"/>
      <c r="H620" s="165"/>
      <c r="I620" s="165"/>
      <c r="J620" s="135"/>
      <c r="K620" s="165"/>
      <c r="L620" s="16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5.75" customHeight="1">
      <c r="A621" s="135"/>
      <c r="B621" s="135"/>
      <c r="C621" s="135"/>
      <c r="D621" s="135"/>
      <c r="E621" s="135"/>
      <c r="F621" s="165"/>
      <c r="G621" s="135"/>
      <c r="H621" s="165"/>
      <c r="I621" s="165"/>
      <c r="J621" s="135"/>
      <c r="K621" s="165"/>
      <c r="L621" s="165"/>
      <c r="M621" s="135"/>
      <c r="N621" s="135"/>
      <c r="O621" s="135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5.75" customHeight="1">
      <c r="A622" s="135"/>
      <c r="B622" s="135"/>
      <c r="C622" s="135"/>
      <c r="D622" s="135"/>
      <c r="E622" s="135"/>
      <c r="F622" s="165"/>
      <c r="G622" s="135"/>
      <c r="H622" s="165"/>
      <c r="I622" s="165"/>
      <c r="J622" s="135"/>
      <c r="K622" s="165"/>
      <c r="L622" s="16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5.75" customHeight="1">
      <c r="A623" s="135"/>
      <c r="B623" s="135"/>
      <c r="C623" s="135"/>
      <c r="D623" s="135"/>
      <c r="E623" s="135"/>
      <c r="F623" s="165"/>
      <c r="G623" s="135"/>
      <c r="H623" s="165"/>
      <c r="I623" s="165"/>
      <c r="J623" s="135"/>
      <c r="K623" s="165"/>
      <c r="L623" s="16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5.75" customHeight="1">
      <c r="A624" s="135"/>
      <c r="B624" s="135"/>
      <c r="C624" s="135"/>
      <c r="D624" s="135"/>
      <c r="E624" s="135"/>
      <c r="F624" s="165"/>
      <c r="G624" s="135"/>
      <c r="H624" s="165"/>
      <c r="I624" s="165"/>
      <c r="J624" s="135"/>
      <c r="K624" s="165"/>
      <c r="L624" s="16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5.75" customHeight="1">
      <c r="A625" s="135"/>
      <c r="B625" s="135"/>
      <c r="C625" s="135"/>
      <c r="D625" s="135"/>
      <c r="E625" s="135"/>
      <c r="F625" s="165"/>
      <c r="G625" s="135"/>
      <c r="H625" s="165"/>
      <c r="I625" s="165"/>
      <c r="J625" s="135"/>
      <c r="K625" s="165"/>
      <c r="L625" s="165"/>
      <c r="M625" s="135"/>
      <c r="N625" s="135"/>
      <c r="O625" s="135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5.75" customHeight="1">
      <c r="A626" s="135"/>
      <c r="B626" s="135"/>
      <c r="C626" s="135"/>
      <c r="D626" s="135"/>
      <c r="E626" s="135"/>
      <c r="F626" s="165"/>
      <c r="G626" s="135"/>
      <c r="H626" s="165"/>
      <c r="I626" s="165"/>
      <c r="J626" s="135"/>
      <c r="K626" s="165"/>
      <c r="L626" s="165"/>
      <c r="M626" s="135"/>
      <c r="N626" s="135"/>
      <c r="O626" s="135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5.75" customHeight="1">
      <c r="A627" s="135"/>
      <c r="B627" s="135"/>
      <c r="C627" s="135"/>
      <c r="D627" s="135"/>
      <c r="E627" s="135"/>
      <c r="F627" s="165"/>
      <c r="G627" s="135"/>
      <c r="H627" s="165"/>
      <c r="I627" s="165"/>
      <c r="J627" s="135"/>
      <c r="K627" s="165"/>
      <c r="L627" s="165"/>
      <c r="M627" s="135"/>
      <c r="N627" s="135"/>
      <c r="O627" s="135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5.75" customHeight="1">
      <c r="A628" s="135"/>
      <c r="B628" s="135"/>
      <c r="C628" s="135"/>
      <c r="D628" s="135"/>
      <c r="E628" s="135"/>
      <c r="F628" s="165"/>
      <c r="G628" s="135"/>
      <c r="H628" s="165"/>
      <c r="I628" s="165"/>
      <c r="J628" s="135"/>
      <c r="K628" s="165"/>
      <c r="L628" s="165"/>
      <c r="M628" s="135"/>
      <c r="N628" s="135"/>
      <c r="O628" s="135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5.75" customHeight="1">
      <c r="A629" s="135"/>
      <c r="B629" s="135"/>
      <c r="C629" s="135"/>
      <c r="D629" s="135"/>
      <c r="E629" s="135"/>
      <c r="F629" s="165"/>
      <c r="G629" s="135"/>
      <c r="H629" s="165"/>
      <c r="I629" s="165"/>
      <c r="J629" s="135"/>
      <c r="K629" s="165"/>
      <c r="L629" s="165"/>
      <c r="M629" s="135"/>
      <c r="N629" s="135"/>
      <c r="O629" s="135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5.75" customHeight="1">
      <c r="A630" s="135"/>
      <c r="B630" s="135"/>
      <c r="C630" s="135"/>
      <c r="D630" s="135"/>
      <c r="E630" s="135"/>
      <c r="F630" s="165"/>
      <c r="G630" s="135"/>
      <c r="H630" s="165"/>
      <c r="I630" s="165"/>
      <c r="J630" s="135"/>
      <c r="K630" s="165"/>
      <c r="L630" s="165"/>
      <c r="M630" s="135"/>
      <c r="N630" s="135"/>
      <c r="O630" s="135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5.75" customHeight="1">
      <c r="A631" s="135"/>
      <c r="B631" s="135"/>
      <c r="C631" s="135"/>
      <c r="D631" s="135"/>
      <c r="E631" s="135"/>
      <c r="F631" s="165"/>
      <c r="G631" s="135"/>
      <c r="H631" s="165"/>
      <c r="I631" s="165"/>
      <c r="J631" s="135"/>
      <c r="K631" s="165"/>
      <c r="L631" s="165"/>
      <c r="M631" s="135"/>
      <c r="N631" s="135"/>
      <c r="O631" s="135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5.75" customHeight="1">
      <c r="A632" s="135"/>
      <c r="B632" s="135"/>
      <c r="C632" s="135"/>
      <c r="D632" s="135"/>
      <c r="E632" s="135"/>
      <c r="F632" s="165"/>
      <c r="G632" s="135"/>
      <c r="H632" s="165"/>
      <c r="I632" s="165"/>
      <c r="J632" s="135"/>
      <c r="K632" s="165"/>
      <c r="L632" s="165"/>
      <c r="M632" s="135"/>
      <c r="N632" s="135"/>
      <c r="O632" s="135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5.75" customHeight="1">
      <c r="A633" s="135"/>
      <c r="B633" s="135"/>
      <c r="C633" s="135"/>
      <c r="D633" s="135"/>
      <c r="E633" s="135"/>
      <c r="F633" s="165"/>
      <c r="G633" s="135"/>
      <c r="H633" s="165"/>
      <c r="I633" s="165"/>
      <c r="J633" s="135"/>
      <c r="K633" s="165"/>
      <c r="L633" s="165"/>
      <c r="M633" s="135"/>
      <c r="N633" s="135"/>
      <c r="O633" s="135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5.75" customHeight="1">
      <c r="A634" s="135"/>
      <c r="B634" s="135"/>
      <c r="C634" s="135"/>
      <c r="D634" s="135"/>
      <c r="E634" s="135"/>
      <c r="F634" s="165"/>
      <c r="G634" s="135"/>
      <c r="H634" s="165"/>
      <c r="I634" s="165"/>
      <c r="J634" s="135"/>
      <c r="K634" s="165"/>
      <c r="L634" s="165"/>
      <c r="M634" s="135"/>
      <c r="N634" s="135"/>
      <c r="O634" s="135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5.75" customHeight="1">
      <c r="A635" s="135"/>
      <c r="B635" s="135"/>
      <c r="C635" s="135"/>
      <c r="D635" s="135"/>
      <c r="E635" s="135"/>
      <c r="F635" s="165"/>
      <c r="G635" s="135"/>
      <c r="H635" s="165"/>
      <c r="I635" s="165"/>
      <c r="J635" s="135"/>
      <c r="K635" s="165"/>
      <c r="L635" s="165"/>
      <c r="M635" s="135"/>
      <c r="N635" s="135"/>
      <c r="O635" s="135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5.75" customHeight="1">
      <c r="A636" s="135"/>
      <c r="B636" s="135"/>
      <c r="C636" s="135"/>
      <c r="D636" s="135"/>
      <c r="E636" s="135"/>
      <c r="F636" s="165"/>
      <c r="G636" s="135"/>
      <c r="H636" s="165"/>
      <c r="I636" s="165"/>
      <c r="J636" s="135"/>
      <c r="K636" s="165"/>
      <c r="L636" s="165"/>
      <c r="M636" s="135"/>
      <c r="N636" s="135"/>
      <c r="O636" s="135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5.75" customHeight="1">
      <c r="A637" s="135"/>
      <c r="B637" s="135"/>
      <c r="C637" s="135"/>
      <c r="D637" s="135"/>
      <c r="E637" s="135"/>
      <c r="F637" s="165"/>
      <c r="G637" s="135"/>
      <c r="H637" s="165"/>
      <c r="I637" s="165"/>
      <c r="J637" s="135"/>
      <c r="K637" s="165"/>
      <c r="L637" s="165"/>
      <c r="M637" s="135"/>
      <c r="N637" s="135"/>
      <c r="O637" s="135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5.75" customHeight="1">
      <c r="A638" s="135"/>
      <c r="B638" s="135"/>
      <c r="C638" s="135"/>
      <c r="D638" s="135"/>
      <c r="E638" s="135"/>
      <c r="F638" s="165"/>
      <c r="G638" s="135"/>
      <c r="H638" s="165"/>
      <c r="I638" s="165"/>
      <c r="J638" s="135"/>
      <c r="K638" s="165"/>
      <c r="L638" s="165"/>
      <c r="M638" s="135"/>
      <c r="N638" s="135"/>
      <c r="O638" s="135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5.75" customHeight="1">
      <c r="A639" s="135"/>
      <c r="B639" s="135"/>
      <c r="C639" s="135"/>
      <c r="D639" s="135"/>
      <c r="E639" s="135"/>
      <c r="F639" s="165"/>
      <c r="G639" s="135"/>
      <c r="H639" s="165"/>
      <c r="I639" s="165"/>
      <c r="J639" s="135"/>
      <c r="K639" s="165"/>
      <c r="L639" s="165"/>
      <c r="M639" s="135"/>
      <c r="N639" s="135"/>
      <c r="O639" s="135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5.75" customHeight="1">
      <c r="A640" s="135"/>
      <c r="B640" s="135"/>
      <c r="C640" s="135"/>
      <c r="D640" s="135"/>
      <c r="E640" s="135"/>
      <c r="F640" s="165"/>
      <c r="G640" s="135"/>
      <c r="H640" s="165"/>
      <c r="I640" s="165"/>
      <c r="J640" s="135"/>
      <c r="K640" s="165"/>
      <c r="L640" s="165"/>
      <c r="M640" s="135"/>
      <c r="N640" s="135"/>
      <c r="O640" s="135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5.75" customHeight="1">
      <c r="A641" s="135"/>
      <c r="B641" s="135"/>
      <c r="C641" s="135"/>
      <c r="D641" s="135"/>
      <c r="E641" s="135"/>
      <c r="F641" s="165"/>
      <c r="G641" s="135"/>
      <c r="H641" s="165"/>
      <c r="I641" s="165"/>
      <c r="J641" s="135"/>
      <c r="K641" s="165"/>
      <c r="L641" s="165"/>
      <c r="M641" s="135"/>
      <c r="N641" s="135"/>
      <c r="O641" s="135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5.75" customHeight="1">
      <c r="A642" s="135"/>
      <c r="B642" s="135"/>
      <c r="C642" s="135"/>
      <c r="D642" s="135"/>
      <c r="E642" s="135"/>
      <c r="F642" s="165"/>
      <c r="G642" s="135"/>
      <c r="H642" s="165"/>
      <c r="I642" s="165"/>
      <c r="J642" s="135"/>
      <c r="K642" s="165"/>
      <c r="L642" s="165"/>
      <c r="M642" s="135"/>
      <c r="N642" s="135"/>
      <c r="O642" s="135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5.75" customHeight="1">
      <c r="A643" s="135"/>
      <c r="B643" s="135"/>
      <c r="C643" s="135"/>
      <c r="D643" s="135"/>
      <c r="E643" s="135"/>
      <c r="F643" s="165"/>
      <c r="G643" s="135"/>
      <c r="H643" s="165"/>
      <c r="I643" s="165"/>
      <c r="J643" s="135"/>
      <c r="K643" s="165"/>
      <c r="L643" s="165"/>
      <c r="M643" s="135"/>
      <c r="N643" s="135"/>
      <c r="O643" s="135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5.75" customHeight="1">
      <c r="A644" s="135"/>
      <c r="B644" s="135"/>
      <c r="C644" s="135"/>
      <c r="D644" s="135"/>
      <c r="E644" s="135"/>
      <c r="F644" s="165"/>
      <c r="G644" s="135"/>
      <c r="H644" s="165"/>
      <c r="I644" s="165"/>
      <c r="J644" s="135"/>
      <c r="K644" s="165"/>
      <c r="L644" s="165"/>
      <c r="M644" s="135"/>
      <c r="N644" s="135"/>
      <c r="O644" s="135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5.75" customHeight="1">
      <c r="A645" s="135"/>
      <c r="B645" s="135"/>
      <c r="C645" s="135"/>
      <c r="D645" s="135"/>
      <c r="E645" s="135"/>
      <c r="F645" s="165"/>
      <c r="G645" s="135"/>
      <c r="H645" s="165"/>
      <c r="I645" s="165"/>
      <c r="J645" s="135"/>
      <c r="K645" s="165"/>
      <c r="L645" s="16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5.75" customHeight="1">
      <c r="A646" s="135"/>
      <c r="B646" s="135"/>
      <c r="C646" s="135"/>
      <c r="D646" s="135"/>
      <c r="E646" s="135"/>
      <c r="F646" s="165"/>
      <c r="G646" s="135"/>
      <c r="H646" s="165"/>
      <c r="I646" s="165"/>
      <c r="J646" s="135"/>
      <c r="K646" s="165"/>
      <c r="L646" s="165"/>
      <c r="M646" s="135"/>
      <c r="N646" s="135"/>
      <c r="O646" s="135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5.75" customHeight="1">
      <c r="A647" s="135"/>
      <c r="B647" s="135"/>
      <c r="C647" s="135"/>
      <c r="D647" s="135"/>
      <c r="E647" s="135"/>
      <c r="F647" s="165"/>
      <c r="G647" s="135"/>
      <c r="H647" s="165"/>
      <c r="I647" s="165"/>
      <c r="J647" s="135"/>
      <c r="K647" s="165"/>
      <c r="L647" s="165"/>
      <c r="M647" s="135"/>
      <c r="N647" s="135"/>
      <c r="O647" s="135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5.75" customHeight="1">
      <c r="A648" s="135"/>
      <c r="B648" s="135"/>
      <c r="C648" s="135"/>
      <c r="D648" s="135"/>
      <c r="E648" s="135"/>
      <c r="F648" s="165"/>
      <c r="G648" s="135"/>
      <c r="H648" s="165"/>
      <c r="I648" s="165"/>
      <c r="J648" s="135"/>
      <c r="K648" s="165"/>
      <c r="L648" s="165"/>
      <c r="M648" s="135"/>
      <c r="N648" s="135"/>
      <c r="O648" s="135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5.75" customHeight="1">
      <c r="A649" s="135"/>
      <c r="B649" s="135"/>
      <c r="C649" s="135"/>
      <c r="D649" s="135"/>
      <c r="E649" s="135"/>
      <c r="F649" s="165"/>
      <c r="G649" s="135"/>
      <c r="H649" s="165"/>
      <c r="I649" s="165"/>
      <c r="J649" s="135"/>
      <c r="K649" s="165"/>
      <c r="L649" s="165"/>
      <c r="M649" s="135"/>
      <c r="N649" s="135"/>
      <c r="O649" s="135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5.75" customHeight="1">
      <c r="A650" s="135"/>
      <c r="B650" s="135"/>
      <c r="C650" s="135"/>
      <c r="D650" s="135"/>
      <c r="E650" s="135"/>
      <c r="F650" s="165"/>
      <c r="G650" s="135"/>
      <c r="H650" s="165"/>
      <c r="I650" s="165"/>
      <c r="J650" s="135"/>
      <c r="K650" s="165"/>
      <c r="L650" s="165"/>
      <c r="M650" s="135"/>
      <c r="N650" s="135"/>
      <c r="O650" s="135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5.75" customHeight="1">
      <c r="A651" s="135"/>
      <c r="B651" s="135"/>
      <c r="C651" s="135"/>
      <c r="D651" s="135"/>
      <c r="E651" s="135"/>
      <c r="F651" s="165"/>
      <c r="G651" s="135"/>
      <c r="H651" s="165"/>
      <c r="I651" s="165"/>
      <c r="J651" s="135"/>
      <c r="K651" s="165"/>
      <c r="L651" s="165"/>
      <c r="M651" s="135"/>
      <c r="N651" s="135"/>
      <c r="O651" s="135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5.75" customHeight="1">
      <c r="A652" s="135"/>
      <c r="B652" s="135"/>
      <c r="C652" s="135"/>
      <c r="D652" s="135"/>
      <c r="E652" s="135"/>
      <c r="F652" s="165"/>
      <c r="G652" s="135"/>
      <c r="H652" s="165"/>
      <c r="I652" s="165"/>
      <c r="J652" s="135"/>
      <c r="K652" s="165"/>
      <c r="L652" s="165"/>
      <c r="M652" s="135"/>
      <c r="N652" s="135"/>
      <c r="O652" s="135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5.75" customHeight="1">
      <c r="A653" s="135"/>
      <c r="B653" s="135"/>
      <c r="C653" s="135"/>
      <c r="D653" s="135"/>
      <c r="E653" s="135"/>
      <c r="F653" s="165"/>
      <c r="G653" s="135"/>
      <c r="H653" s="165"/>
      <c r="I653" s="165"/>
      <c r="J653" s="135"/>
      <c r="K653" s="165"/>
      <c r="L653" s="165"/>
      <c r="M653" s="135"/>
      <c r="N653" s="135"/>
      <c r="O653" s="135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5.75" customHeight="1">
      <c r="A654" s="135"/>
      <c r="B654" s="135"/>
      <c r="C654" s="135"/>
      <c r="D654" s="135"/>
      <c r="E654" s="135"/>
      <c r="F654" s="165"/>
      <c r="G654" s="135"/>
      <c r="H654" s="165"/>
      <c r="I654" s="165"/>
      <c r="J654" s="135"/>
      <c r="K654" s="165"/>
      <c r="L654" s="165"/>
      <c r="M654" s="135"/>
      <c r="N654" s="135"/>
      <c r="O654" s="135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5.75" customHeight="1">
      <c r="A655" s="135"/>
      <c r="B655" s="135"/>
      <c r="C655" s="135"/>
      <c r="D655" s="135"/>
      <c r="E655" s="135"/>
      <c r="F655" s="165"/>
      <c r="G655" s="135"/>
      <c r="H655" s="165"/>
      <c r="I655" s="165"/>
      <c r="J655" s="135"/>
      <c r="K655" s="165"/>
      <c r="L655" s="165"/>
      <c r="M655" s="135"/>
      <c r="N655" s="135"/>
      <c r="O655" s="135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5.75" customHeight="1">
      <c r="A656" s="135"/>
      <c r="B656" s="135"/>
      <c r="C656" s="135"/>
      <c r="D656" s="135"/>
      <c r="E656" s="135"/>
      <c r="F656" s="165"/>
      <c r="G656" s="135"/>
      <c r="H656" s="165"/>
      <c r="I656" s="165"/>
      <c r="J656" s="135"/>
      <c r="K656" s="165"/>
      <c r="L656" s="165"/>
      <c r="M656" s="135"/>
      <c r="N656" s="135"/>
      <c r="O656" s="135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5.75" customHeight="1">
      <c r="A657" s="135"/>
      <c r="B657" s="135"/>
      <c r="C657" s="135"/>
      <c r="D657" s="135"/>
      <c r="E657" s="135"/>
      <c r="F657" s="165"/>
      <c r="G657" s="135"/>
      <c r="H657" s="165"/>
      <c r="I657" s="165"/>
      <c r="J657" s="135"/>
      <c r="K657" s="165"/>
      <c r="L657" s="16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5.75" customHeight="1">
      <c r="A658" s="135"/>
      <c r="B658" s="135"/>
      <c r="C658" s="135"/>
      <c r="D658" s="135"/>
      <c r="E658" s="135"/>
      <c r="F658" s="165"/>
      <c r="G658" s="135"/>
      <c r="H658" s="165"/>
      <c r="I658" s="165"/>
      <c r="J658" s="135"/>
      <c r="K658" s="165"/>
      <c r="L658" s="165"/>
      <c r="M658" s="135"/>
      <c r="N658" s="135"/>
      <c r="O658" s="135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5.75" customHeight="1">
      <c r="A659" s="135"/>
      <c r="B659" s="135"/>
      <c r="C659" s="135"/>
      <c r="D659" s="135"/>
      <c r="E659" s="135"/>
      <c r="F659" s="165"/>
      <c r="G659" s="135"/>
      <c r="H659" s="165"/>
      <c r="I659" s="165"/>
      <c r="J659" s="135"/>
      <c r="K659" s="165"/>
      <c r="L659" s="165"/>
      <c r="M659" s="135"/>
      <c r="N659" s="135"/>
      <c r="O659" s="135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5.75" customHeight="1">
      <c r="A660" s="135"/>
      <c r="B660" s="135"/>
      <c r="C660" s="135"/>
      <c r="D660" s="135"/>
      <c r="E660" s="135"/>
      <c r="F660" s="165"/>
      <c r="G660" s="135"/>
      <c r="H660" s="165"/>
      <c r="I660" s="165"/>
      <c r="J660" s="135"/>
      <c r="K660" s="165"/>
      <c r="L660" s="165"/>
      <c r="M660" s="135"/>
      <c r="N660" s="135"/>
      <c r="O660" s="135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5.75" customHeight="1">
      <c r="A661" s="135"/>
      <c r="B661" s="135"/>
      <c r="C661" s="135"/>
      <c r="D661" s="135"/>
      <c r="E661" s="135"/>
      <c r="F661" s="165"/>
      <c r="G661" s="135"/>
      <c r="H661" s="165"/>
      <c r="I661" s="165"/>
      <c r="J661" s="135"/>
      <c r="K661" s="165"/>
      <c r="L661" s="165"/>
      <c r="M661" s="135"/>
      <c r="N661" s="135"/>
      <c r="O661" s="135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5.75" customHeight="1">
      <c r="A662" s="135"/>
      <c r="B662" s="135"/>
      <c r="C662" s="135"/>
      <c r="D662" s="135"/>
      <c r="E662" s="135"/>
      <c r="F662" s="165"/>
      <c r="G662" s="135"/>
      <c r="H662" s="165"/>
      <c r="I662" s="165"/>
      <c r="J662" s="135"/>
      <c r="K662" s="165"/>
      <c r="L662" s="165"/>
      <c r="M662" s="135"/>
      <c r="N662" s="135"/>
      <c r="O662" s="135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5.75" customHeight="1">
      <c r="A663" s="135"/>
      <c r="B663" s="135"/>
      <c r="C663" s="135"/>
      <c r="D663" s="135"/>
      <c r="E663" s="135"/>
      <c r="F663" s="165"/>
      <c r="G663" s="135"/>
      <c r="H663" s="165"/>
      <c r="I663" s="165"/>
      <c r="J663" s="135"/>
      <c r="K663" s="165"/>
      <c r="L663" s="16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5.75" customHeight="1">
      <c r="A664" s="135"/>
      <c r="B664" s="135"/>
      <c r="C664" s="135"/>
      <c r="D664" s="135"/>
      <c r="E664" s="135"/>
      <c r="F664" s="165"/>
      <c r="G664" s="135"/>
      <c r="H664" s="165"/>
      <c r="I664" s="165"/>
      <c r="J664" s="135"/>
      <c r="K664" s="165"/>
      <c r="L664" s="16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5.75" customHeight="1">
      <c r="A665" s="135"/>
      <c r="B665" s="135"/>
      <c r="C665" s="135"/>
      <c r="D665" s="135"/>
      <c r="E665" s="135"/>
      <c r="F665" s="165"/>
      <c r="G665" s="135"/>
      <c r="H665" s="165"/>
      <c r="I665" s="165"/>
      <c r="J665" s="135"/>
      <c r="K665" s="165"/>
      <c r="L665" s="16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5.75" customHeight="1">
      <c r="A666" s="135"/>
      <c r="B666" s="135"/>
      <c r="C666" s="135"/>
      <c r="D666" s="135"/>
      <c r="E666" s="135"/>
      <c r="F666" s="165"/>
      <c r="G666" s="135"/>
      <c r="H666" s="165"/>
      <c r="I666" s="165"/>
      <c r="J666" s="135"/>
      <c r="K666" s="165"/>
      <c r="L666" s="16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5.75" customHeight="1">
      <c r="A667" s="135"/>
      <c r="B667" s="135"/>
      <c r="C667" s="135"/>
      <c r="D667" s="135"/>
      <c r="E667" s="135"/>
      <c r="F667" s="165"/>
      <c r="G667" s="135"/>
      <c r="H667" s="165"/>
      <c r="I667" s="165"/>
      <c r="J667" s="135"/>
      <c r="K667" s="165"/>
      <c r="L667" s="165"/>
      <c r="M667" s="135"/>
      <c r="N667" s="135"/>
      <c r="O667" s="135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5.75" customHeight="1">
      <c r="A668" s="135"/>
      <c r="B668" s="135"/>
      <c r="C668" s="135"/>
      <c r="D668" s="135"/>
      <c r="E668" s="135"/>
      <c r="F668" s="165"/>
      <c r="G668" s="135"/>
      <c r="H668" s="165"/>
      <c r="I668" s="165"/>
      <c r="J668" s="135"/>
      <c r="K668" s="165"/>
      <c r="L668" s="165"/>
      <c r="M668" s="135"/>
      <c r="N668" s="135"/>
      <c r="O668" s="135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5.75" customHeight="1">
      <c r="A669" s="135"/>
      <c r="B669" s="135"/>
      <c r="C669" s="135"/>
      <c r="D669" s="135"/>
      <c r="E669" s="135"/>
      <c r="F669" s="165"/>
      <c r="G669" s="135"/>
      <c r="H669" s="165"/>
      <c r="I669" s="165"/>
      <c r="J669" s="135"/>
      <c r="K669" s="165"/>
      <c r="L669" s="165"/>
      <c r="M669" s="135"/>
      <c r="N669" s="135"/>
      <c r="O669" s="135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5.75" customHeight="1">
      <c r="A670" s="135"/>
      <c r="B670" s="135"/>
      <c r="C670" s="135"/>
      <c r="D670" s="135"/>
      <c r="E670" s="135"/>
      <c r="F670" s="165"/>
      <c r="G670" s="135"/>
      <c r="H670" s="165"/>
      <c r="I670" s="165"/>
      <c r="J670" s="135"/>
      <c r="K670" s="165"/>
      <c r="L670" s="16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5.75" customHeight="1">
      <c r="A671" s="135"/>
      <c r="B671" s="135"/>
      <c r="C671" s="135"/>
      <c r="D671" s="135"/>
      <c r="E671" s="135"/>
      <c r="F671" s="165"/>
      <c r="G671" s="135"/>
      <c r="H671" s="165"/>
      <c r="I671" s="165"/>
      <c r="J671" s="135"/>
      <c r="K671" s="165"/>
      <c r="L671" s="165"/>
      <c r="M671" s="135"/>
      <c r="N671" s="135"/>
      <c r="O671" s="135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5.75" customHeight="1">
      <c r="A672" s="135"/>
      <c r="B672" s="135"/>
      <c r="C672" s="135"/>
      <c r="D672" s="135"/>
      <c r="E672" s="135"/>
      <c r="F672" s="165"/>
      <c r="G672" s="135"/>
      <c r="H672" s="165"/>
      <c r="I672" s="165"/>
      <c r="J672" s="135"/>
      <c r="K672" s="165"/>
      <c r="L672" s="16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5.75" customHeight="1">
      <c r="A673" s="135"/>
      <c r="B673" s="135"/>
      <c r="C673" s="135"/>
      <c r="D673" s="135"/>
      <c r="E673" s="135"/>
      <c r="F673" s="165"/>
      <c r="G673" s="135"/>
      <c r="H673" s="165"/>
      <c r="I673" s="165"/>
      <c r="J673" s="135"/>
      <c r="K673" s="165"/>
      <c r="L673" s="16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5.75" customHeight="1">
      <c r="A674" s="135"/>
      <c r="B674" s="135"/>
      <c r="C674" s="135"/>
      <c r="D674" s="135"/>
      <c r="E674" s="135"/>
      <c r="F674" s="165"/>
      <c r="G674" s="135"/>
      <c r="H674" s="165"/>
      <c r="I674" s="165"/>
      <c r="J674" s="135"/>
      <c r="K674" s="165"/>
      <c r="L674" s="16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5.75" customHeight="1">
      <c r="A675" s="135"/>
      <c r="B675" s="135"/>
      <c r="C675" s="135"/>
      <c r="D675" s="135"/>
      <c r="E675" s="135"/>
      <c r="F675" s="165"/>
      <c r="G675" s="135"/>
      <c r="H675" s="165"/>
      <c r="I675" s="165"/>
      <c r="J675" s="135"/>
      <c r="K675" s="165"/>
      <c r="L675" s="165"/>
      <c r="M675" s="135"/>
      <c r="N675" s="135"/>
      <c r="O675" s="135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5.75" customHeight="1">
      <c r="A676" s="135"/>
      <c r="B676" s="135"/>
      <c r="C676" s="135"/>
      <c r="D676" s="135"/>
      <c r="E676" s="135"/>
      <c r="F676" s="165"/>
      <c r="G676" s="135"/>
      <c r="H676" s="165"/>
      <c r="I676" s="165"/>
      <c r="J676" s="135"/>
      <c r="K676" s="165"/>
      <c r="L676" s="165"/>
      <c r="M676" s="135"/>
      <c r="N676" s="135"/>
      <c r="O676" s="135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5.75" customHeight="1">
      <c r="A677" s="135"/>
      <c r="B677" s="135"/>
      <c r="C677" s="135"/>
      <c r="D677" s="135"/>
      <c r="E677" s="135"/>
      <c r="F677" s="165"/>
      <c r="G677" s="135"/>
      <c r="H677" s="165"/>
      <c r="I677" s="165"/>
      <c r="J677" s="135"/>
      <c r="K677" s="165"/>
      <c r="L677" s="165"/>
      <c r="M677" s="135"/>
      <c r="N677" s="135"/>
      <c r="O677" s="135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5.75" customHeight="1">
      <c r="A678" s="135"/>
      <c r="B678" s="135"/>
      <c r="C678" s="135"/>
      <c r="D678" s="135"/>
      <c r="E678" s="135"/>
      <c r="F678" s="165"/>
      <c r="G678" s="135"/>
      <c r="H678" s="165"/>
      <c r="I678" s="165"/>
      <c r="J678" s="135"/>
      <c r="K678" s="165"/>
      <c r="L678" s="165"/>
      <c r="M678" s="135"/>
      <c r="N678" s="135"/>
      <c r="O678" s="135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5.75" customHeight="1">
      <c r="A679" s="135"/>
      <c r="B679" s="135"/>
      <c r="C679" s="135"/>
      <c r="D679" s="135"/>
      <c r="E679" s="135"/>
      <c r="F679" s="165"/>
      <c r="G679" s="135"/>
      <c r="H679" s="165"/>
      <c r="I679" s="165"/>
      <c r="J679" s="135"/>
      <c r="K679" s="165"/>
      <c r="L679" s="16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5.75" customHeight="1">
      <c r="A680" s="135"/>
      <c r="B680" s="135"/>
      <c r="C680" s="135"/>
      <c r="D680" s="135"/>
      <c r="E680" s="135"/>
      <c r="F680" s="165"/>
      <c r="G680" s="135"/>
      <c r="H680" s="165"/>
      <c r="I680" s="165"/>
      <c r="J680" s="135"/>
      <c r="K680" s="165"/>
      <c r="L680" s="165"/>
      <c r="M680" s="135"/>
      <c r="N680" s="135"/>
      <c r="O680" s="135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5.75" customHeight="1">
      <c r="A681" s="135"/>
      <c r="B681" s="135"/>
      <c r="C681" s="135"/>
      <c r="D681" s="135"/>
      <c r="E681" s="135"/>
      <c r="F681" s="165"/>
      <c r="G681" s="135"/>
      <c r="H681" s="165"/>
      <c r="I681" s="165"/>
      <c r="J681" s="135"/>
      <c r="K681" s="165"/>
      <c r="L681" s="165"/>
      <c r="M681" s="135"/>
      <c r="N681" s="135"/>
      <c r="O681" s="135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5.75" customHeight="1">
      <c r="A682" s="135"/>
      <c r="B682" s="135"/>
      <c r="C682" s="135"/>
      <c r="D682" s="135"/>
      <c r="E682" s="135"/>
      <c r="F682" s="165"/>
      <c r="G682" s="135"/>
      <c r="H682" s="165"/>
      <c r="I682" s="165"/>
      <c r="J682" s="135"/>
      <c r="K682" s="165"/>
      <c r="L682" s="165"/>
      <c r="M682" s="135"/>
      <c r="N682" s="135"/>
      <c r="O682" s="135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5.75" customHeight="1">
      <c r="A683" s="135"/>
      <c r="B683" s="135"/>
      <c r="C683" s="135"/>
      <c r="D683" s="135"/>
      <c r="E683" s="135"/>
      <c r="F683" s="165"/>
      <c r="G683" s="135"/>
      <c r="H683" s="165"/>
      <c r="I683" s="165"/>
      <c r="J683" s="135"/>
      <c r="K683" s="165"/>
      <c r="L683" s="165"/>
      <c r="M683" s="135"/>
      <c r="N683" s="135"/>
      <c r="O683" s="135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5.75" customHeight="1">
      <c r="A684" s="135"/>
      <c r="B684" s="135"/>
      <c r="C684" s="135"/>
      <c r="D684" s="135"/>
      <c r="E684" s="135"/>
      <c r="F684" s="165"/>
      <c r="G684" s="135"/>
      <c r="H684" s="165"/>
      <c r="I684" s="165"/>
      <c r="J684" s="135"/>
      <c r="K684" s="165"/>
      <c r="L684" s="165"/>
      <c r="M684" s="135"/>
      <c r="N684" s="135"/>
      <c r="O684" s="135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5.75" customHeight="1">
      <c r="A685" s="135"/>
      <c r="B685" s="135"/>
      <c r="C685" s="135"/>
      <c r="D685" s="135"/>
      <c r="E685" s="135"/>
      <c r="F685" s="165"/>
      <c r="G685" s="135"/>
      <c r="H685" s="165"/>
      <c r="I685" s="165"/>
      <c r="J685" s="135"/>
      <c r="K685" s="165"/>
      <c r="L685" s="165"/>
      <c r="M685" s="135"/>
      <c r="N685" s="135"/>
      <c r="O685" s="135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5.75" customHeight="1">
      <c r="A686" s="135"/>
      <c r="B686" s="135"/>
      <c r="C686" s="135"/>
      <c r="D686" s="135"/>
      <c r="E686" s="135"/>
      <c r="F686" s="165"/>
      <c r="G686" s="135"/>
      <c r="H686" s="165"/>
      <c r="I686" s="165"/>
      <c r="J686" s="135"/>
      <c r="K686" s="165"/>
      <c r="L686" s="165"/>
      <c r="M686" s="135"/>
      <c r="N686" s="135"/>
      <c r="O686" s="135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5.75" customHeight="1">
      <c r="A687" s="135"/>
      <c r="B687" s="135"/>
      <c r="C687" s="135"/>
      <c r="D687" s="135"/>
      <c r="E687" s="135"/>
      <c r="F687" s="165"/>
      <c r="G687" s="135"/>
      <c r="H687" s="165"/>
      <c r="I687" s="165"/>
      <c r="J687" s="135"/>
      <c r="K687" s="165"/>
      <c r="L687" s="165"/>
      <c r="M687" s="135"/>
      <c r="N687" s="135"/>
      <c r="O687" s="135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5.75" customHeight="1">
      <c r="A688" s="135"/>
      <c r="B688" s="135"/>
      <c r="C688" s="135"/>
      <c r="D688" s="135"/>
      <c r="E688" s="135"/>
      <c r="F688" s="165"/>
      <c r="G688" s="135"/>
      <c r="H688" s="165"/>
      <c r="I688" s="165"/>
      <c r="J688" s="135"/>
      <c r="K688" s="165"/>
      <c r="L688" s="165"/>
      <c r="M688" s="135"/>
      <c r="N688" s="135"/>
      <c r="O688" s="135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5.75" customHeight="1">
      <c r="A689" s="135"/>
      <c r="B689" s="135"/>
      <c r="C689" s="135"/>
      <c r="D689" s="135"/>
      <c r="E689" s="135"/>
      <c r="F689" s="165"/>
      <c r="G689" s="135"/>
      <c r="H689" s="165"/>
      <c r="I689" s="165"/>
      <c r="J689" s="135"/>
      <c r="K689" s="165"/>
      <c r="L689" s="165"/>
      <c r="M689" s="135"/>
      <c r="N689" s="135"/>
      <c r="O689" s="135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5.75" customHeight="1">
      <c r="A690" s="135"/>
      <c r="B690" s="135"/>
      <c r="C690" s="135"/>
      <c r="D690" s="135"/>
      <c r="E690" s="135"/>
      <c r="F690" s="165"/>
      <c r="G690" s="135"/>
      <c r="H690" s="165"/>
      <c r="I690" s="165"/>
      <c r="J690" s="135"/>
      <c r="K690" s="165"/>
      <c r="L690" s="165"/>
      <c r="M690" s="135"/>
      <c r="N690" s="135"/>
      <c r="O690" s="135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5.75" customHeight="1">
      <c r="A691" s="135"/>
      <c r="B691" s="135"/>
      <c r="C691" s="135"/>
      <c r="D691" s="135"/>
      <c r="E691" s="135"/>
      <c r="F691" s="165"/>
      <c r="G691" s="135"/>
      <c r="H691" s="165"/>
      <c r="I691" s="165"/>
      <c r="J691" s="135"/>
      <c r="K691" s="165"/>
      <c r="L691" s="165"/>
      <c r="M691" s="135"/>
      <c r="N691" s="135"/>
      <c r="O691" s="135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5.75" customHeight="1">
      <c r="A692" s="135"/>
      <c r="B692" s="135"/>
      <c r="C692" s="135"/>
      <c r="D692" s="135"/>
      <c r="E692" s="135"/>
      <c r="F692" s="165"/>
      <c r="G692" s="135"/>
      <c r="H692" s="165"/>
      <c r="I692" s="165"/>
      <c r="J692" s="135"/>
      <c r="K692" s="165"/>
      <c r="L692" s="165"/>
      <c r="M692" s="135"/>
      <c r="N692" s="135"/>
      <c r="O692" s="135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5.75" customHeight="1">
      <c r="A693" s="135"/>
      <c r="B693" s="135"/>
      <c r="C693" s="135"/>
      <c r="D693" s="135"/>
      <c r="E693" s="135"/>
      <c r="F693" s="165"/>
      <c r="G693" s="135"/>
      <c r="H693" s="165"/>
      <c r="I693" s="165"/>
      <c r="J693" s="135"/>
      <c r="K693" s="165"/>
      <c r="L693" s="165"/>
      <c r="M693" s="135"/>
      <c r="N693" s="135"/>
      <c r="O693" s="135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5.75" customHeight="1">
      <c r="A694" s="135"/>
      <c r="B694" s="135"/>
      <c r="C694" s="135"/>
      <c r="D694" s="135"/>
      <c r="E694" s="135"/>
      <c r="F694" s="165"/>
      <c r="G694" s="135"/>
      <c r="H694" s="165"/>
      <c r="I694" s="165"/>
      <c r="J694" s="135"/>
      <c r="K694" s="165"/>
      <c r="L694" s="165"/>
      <c r="M694" s="135"/>
      <c r="N694" s="135"/>
      <c r="O694" s="135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5.75" customHeight="1">
      <c r="A695" s="135"/>
      <c r="B695" s="135"/>
      <c r="C695" s="135"/>
      <c r="D695" s="135"/>
      <c r="E695" s="135"/>
      <c r="F695" s="165"/>
      <c r="G695" s="135"/>
      <c r="H695" s="165"/>
      <c r="I695" s="165"/>
      <c r="J695" s="135"/>
      <c r="K695" s="165"/>
      <c r="L695" s="165"/>
      <c r="M695" s="135"/>
      <c r="N695" s="135"/>
      <c r="O695" s="135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5.75" customHeight="1">
      <c r="A696" s="135"/>
      <c r="B696" s="135"/>
      <c r="C696" s="135"/>
      <c r="D696" s="135"/>
      <c r="E696" s="135"/>
      <c r="F696" s="165"/>
      <c r="G696" s="135"/>
      <c r="H696" s="165"/>
      <c r="I696" s="165"/>
      <c r="J696" s="135"/>
      <c r="K696" s="165"/>
      <c r="L696" s="165"/>
      <c r="M696" s="135"/>
      <c r="N696" s="135"/>
      <c r="O696" s="135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5.75" customHeight="1">
      <c r="A697" s="135"/>
      <c r="B697" s="135"/>
      <c r="C697" s="135"/>
      <c r="D697" s="135"/>
      <c r="E697" s="135"/>
      <c r="F697" s="165"/>
      <c r="G697" s="135"/>
      <c r="H697" s="165"/>
      <c r="I697" s="165"/>
      <c r="J697" s="135"/>
      <c r="K697" s="165"/>
      <c r="L697" s="165"/>
      <c r="M697" s="135"/>
      <c r="N697" s="135"/>
      <c r="O697" s="135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5.75" customHeight="1">
      <c r="A698" s="135"/>
      <c r="B698" s="135"/>
      <c r="C698" s="135"/>
      <c r="D698" s="135"/>
      <c r="E698" s="135"/>
      <c r="F698" s="165"/>
      <c r="G698" s="135"/>
      <c r="H698" s="165"/>
      <c r="I698" s="165"/>
      <c r="J698" s="135"/>
      <c r="K698" s="165"/>
      <c r="L698" s="165"/>
      <c r="M698" s="135"/>
      <c r="N698" s="135"/>
      <c r="O698" s="135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5.75" customHeight="1">
      <c r="A699" s="135"/>
      <c r="B699" s="135"/>
      <c r="C699" s="135"/>
      <c r="D699" s="135"/>
      <c r="E699" s="135"/>
      <c r="F699" s="165"/>
      <c r="G699" s="135"/>
      <c r="H699" s="165"/>
      <c r="I699" s="165"/>
      <c r="J699" s="135"/>
      <c r="K699" s="165"/>
      <c r="L699" s="165"/>
      <c r="M699" s="135"/>
      <c r="N699" s="135"/>
      <c r="O699" s="135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5.75" customHeight="1">
      <c r="A700" s="135"/>
      <c r="B700" s="135"/>
      <c r="C700" s="135"/>
      <c r="D700" s="135"/>
      <c r="E700" s="135"/>
      <c r="F700" s="165"/>
      <c r="G700" s="135"/>
      <c r="H700" s="165"/>
      <c r="I700" s="165"/>
      <c r="J700" s="135"/>
      <c r="K700" s="165"/>
      <c r="L700" s="165"/>
      <c r="M700" s="135"/>
      <c r="N700" s="135"/>
      <c r="O700" s="135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5.75" customHeight="1">
      <c r="A701" s="135"/>
      <c r="B701" s="135"/>
      <c r="C701" s="135"/>
      <c r="D701" s="135"/>
      <c r="E701" s="135"/>
      <c r="F701" s="165"/>
      <c r="G701" s="135"/>
      <c r="H701" s="165"/>
      <c r="I701" s="165"/>
      <c r="J701" s="135"/>
      <c r="K701" s="165"/>
      <c r="L701" s="165"/>
      <c r="M701" s="135"/>
      <c r="N701" s="135"/>
      <c r="O701" s="135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5.75" customHeight="1">
      <c r="A702" s="135"/>
      <c r="B702" s="135"/>
      <c r="C702" s="135"/>
      <c r="D702" s="135"/>
      <c r="E702" s="135"/>
      <c r="F702" s="165"/>
      <c r="G702" s="135"/>
      <c r="H702" s="165"/>
      <c r="I702" s="165"/>
      <c r="J702" s="135"/>
      <c r="K702" s="165"/>
      <c r="L702" s="165"/>
      <c r="M702" s="135"/>
      <c r="N702" s="135"/>
      <c r="O702" s="135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5.75" customHeight="1">
      <c r="A703" s="135"/>
      <c r="B703" s="135"/>
      <c r="C703" s="135"/>
      <c r="D703" s="135"/>
      <c r="E703" s="135"/>
      <c r="F703" s="165"/>
      <c r="G703" s="135"/>
      <c r="H703" s="165"/>
      <c r="I703" s="165"/>
      <c r="J703" s="135"/>
      <c r="K703" s="165"/>
      <c r="L703" s="165"/>
      <c r="M703" s="135"/>
      <c r="N703" s="135"/>
      <c r="O703" s="135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5.75" customHeight="1">
      <c r="A704" s="135"/>
      <c r="B704" s="135"/>
      <c r="C704" s="135"/>
      <c r="D704" s="135"/>
      <c r="E704" s="135"/>
      <c r="F704" s="165"/>
      <c r="G704" s="135"/>
      <c r="H704" s="165"/>
      <c r="I704" s="165"/>
      <c r="J704" s="135"/>
      <c r="K704" s="165"/>
      <c r="L704" s="165"/>
      <c r="M704" s="135"/>
      <c r="N704" s="135"/>
      <c r="O704" s="135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5.75" customHeight="1">
      <c r="A705" s="135"/>
      <c r="B705" s="135"/>
      <c r="C705" s="135"/>
      <c r="D705" s="135"/>
      <c r="E705" s="135"/>
      <c r="F705" s="165"/>
      <c r="G705" s="135"/>
      <c r="H705" s="165"/>
      <c r="I705" s="165"/>
      <c r="J705" s="135"/>
      <c r="K705" s="165"/>
      <c r="L705" s="165"/>
      <c r="M705" s="135"/>
      <c r="N705" s="135"/>
      <c r="O705" s="135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5.75" customHeight="1">
      <c r="A706" s="135"/>
      <c r="B706" s="135"/>
      <c r="C706" s="135"/>
      <c r="D706" s="135"/>
      <c r="E706" s="135"/>
      <c r="F706" s="165"/>
      <c r="G706" s="135"/>
      <c r="H706" s="165"/>
      <c r="I706" s="165"/>
      <c r="J706" s="135"/>
      <c r="K706" s="165"/>
      <c r="L706" s="165"/>
      <c r="M706" s="135"/>
      <c r="N706" s="135"/>
      <c r="O706" s="135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5.75" customHeight="1">
      <c r="A707" s="135"/>
      <c r="B707" s="135"/>
      <c r="C707" s="135"/>
      <c r="D707" s="135"/>
      <c r="E707" s="135"/>
      <c r="F707" s="165"/>
      <c r="G707" s="135"/>
      <c r="H707" s="165"/>
      <c r="I707" s="165"/>
      <c r="J707" s="135"/>
      <c r="K707" s="165"/>
      <c r="L707" s="165"/>
      <c r="M707" s="135"/>
      <c r="N707" s="135"/>
      <c r="O707" s="135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5.75" customHeight="1">
      <c r="A708" s="135"/>
      <c r="B708" s="135"/>
      <c r="C708" s="135"/>
      <c r="D708" s="135"/>
      <c r="E708" s="135"/>
      <c r="F708" s="165"/>
      <c r="G708" s="135"/>
      <c r="H708" s="165"/>
      <c r="I708" s="165"/>
      <c r="J708" s="135"/>
      <c r="K708" s="165"/>
      <c r="L708" s="165"/>
      <c r="M708" s="135"/>
      <c r="N708" s="135"/>
      <c r="O708" s="135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5.75" customHeight="1">
      <c r="A709" s="135"/>
      <c r="B709" s="135"/>
      <c r="C709" s="135"/>
      <c r="D709" s="135"/>
      <c r="E709" s="135"/>
      <c r="F709" s="165"/>
      <c r="G709" s="135"/>
      <c r="H709" s="165"/>
      <c r="I709" s="165"/>
      <c r="J709" s="135"/>
      <c r="K709" s="165"/>
      <c r="L709" s="16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5.75" customHeight="1">
      <c r="A710" s="135"/>
      <c r="B710" s="135"/>
      <c r="C710" s="135"/>
      <c r="D710" s="135"/>
      <c r="E710" s="135"/>
      <c r="F710" s="165"/>
      <c r="G710" s="135"/>
      <c r="H710" s="165"/>
      <c r="I710" s="165"/>
      <c r="J710" s="135"/>
      <c r="K710" s="165"/>
      <c r="L710" s="165"/>
      <c r="M710" s="135"/>
      <c r="N710" s="135"/>
      <c r="O710" s="135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5.75" customHeight="1">
      <c r="A711" s="135"/>
      <c r="B711" s="135"/>
      <c r="C711" s="135"/>
      <c r="D711" s="135"/>
      <c r="E711" s="135"/>
      <c r="F711" s="165"/>
      <c r="G711" s="135"/>
      <c r="H711" s="165"/>
      <c r="I711" s="165"/>
      <c r="J711" s="135"/>
      <c r="K711" s="165"/>
      <c r="L711" s="165"/>
      <c r="M711" s="135"/>
      <c r="N711" s="135"/>
      <c r="O711" s="135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5.75" customHeight="1">
      <c r="A712" s="135"/>
      <c r="B712" s="135"/>
      <c r="C712" s="135"/>
      <c r="D712" s="135"/>
      <c r="E712" s="135"/>
      <c r="F712" s="165"/>
      <c r="G712" s="135"/>
      <c r="H712" s="165"/>
      <c r="I712" s="165"/>
      <c r="J712" s="135"/>
      <c r="K712" s="165"/>
      <c r="L712" s="165"/>
      <c r="M712" s="135"/>
      <c r="N712" s="135"/>
      <c r="O712" s="135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5.75" customHeight="1">
      <c r="A713" s="135"/>
      <c r="B713" s="135"/>
      <c r="C713" s="135"/>
      <c r="D713" s="135"/>
      <c r="E713" s="135"/>
      <c r="F713" s="165"/>
      <c r="G713" s="135"/>
      <c r="H713" s="165"/>
      <c r="I713" s="165"/>
      <c r="J713" s="135"/>
      <c r="K713" s="165"/>
      <c r="L713" s="16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5.75" customHeight="1">
      <c r="A714" s="135"/>
      <c r="B714" s="135"/>
      <c r="C714" s="135"/>
      <c r="D714" s="135"/>
      <c r="E714" s="135"/>
      <c r="F714" s="165"/>
      <c r="G714" s="135"/>
      <c r="H714" s="165"/>
      <c r="I714" s="165"/>
      <c r="J714" s="135"/>
      <c r="K714" s="165"/>
      <c r="L714" s="165"/>
      <c r="M714" s="135"/>
      <c r="N714" s="135"/>
      <c r="O714" s="135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5.75" customHeight="1">
      <c r="A715" s="135"/>
      <c r="B715" s="135"/>
      <c r="C715" s="135"/>
      <c r="D715" s="135"/>
      <c r="E715" s="135"/>
      <c r="F715" s="165"/>
      <c r="G715" s="135"/>
      <c r="H715" s="165"/>
      <c r="I715" s="165"/>
      <c r="J715" s="135"/>
      <c r="K715" s="165"/>
      <c r="L715" s="16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5.75" customHeight="1">
      <c r="A716" s="135"/>
      <c r="B716" s="135"/>
      <c r="C716" s="135"/>
      <c r="D716" s="135"/>
      <c r="E716" s="135"/>
      <c r="F716" s="165"/>
      <c r="G716" s="135"/>
      <c r="H716" s="165"/>
      <c r="I716" s="165"/>
      <c r="J716" s="135"/>
      <c r="K716" s="165"/>
      <c r="L716" s="16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5.75" customHeight="1">
      <c r="A717" s="135"/>
      <c r="B717" s="135"/>
      <c r="C717" s="135"/>
      <c r="D717" s="135"/>
      <c r="E717" s="135"/>
      <c r="F717" s="165"/>
      <c r="G717" s="135"/>
      <c r="H717" s="165"/>
      <c r="I717" s="165"/>
      <c r="J717" s="135"/>
      <c r="K717" s="165"/>
      <c r="L717" s="165"/>
      <c r="M717" s="135"/>
      <c r="N717" s="135"/>
      <c r="O717" s="135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5.75" customHeight="1">
      <c r="A718" s="135"/>
      <c r="B718" s="135"/>
      <c r="C718" s="135"/>
      <c r="D718" s="135"/>
      <c r="E718" s="135"/>
      <c r="F718" s="165"/>
      <c r="G718" s="135"/>
      <c r="H718" s="165"/>
      <c r="I718" s="165"/>
      <c r="J718" s="135"/>
      <c r="K718" s="165"/>
      <c r="L718" s="165"/>
      <c r="M718" s="135"/>
      <c r="N718" s="135"/>
      <c r="O718" s="135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5.75" customHeight="1">
      <c r="A719" s="135"/>
      <c r="B719" s="135"/>
      <c r="C719" s="135"/>
      <c r="D719" s="135"/>
      <c r="E719" s="135"/>
      <c r="F719" s="165"/>
      <c r="G719" s="135"/>
      <c r="H719" s="165"/>
      <c r="I719" s="165"/>
      <c r="J719" s="135"/>
      <c r="K719" s="165"/>
      <c r="L719" s="165"/>
      <c r="M719" s="135"/>
      <c r="N719" s="135"/>
      <c r="O719" s="135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5.75" customHeight="1">
      <c r="A720" s="135"/>
      <c r="B720" s="135"/>
      <c r="C720" s="135"/>
      <c r="D720" s="135"/>
      <c r="E720" s="135"/>
      <c r="F720" s="165"/>
      <c r="G720" s="135"/>
      <c r="H720" s="165"/>
      <c r="I720" s="165"/>
      <c r="J720" s="135"/>
      <c r="K720" s="165"/>
      <c r="L720" s="165"/>
      <c r="M720" s="135"/>
      <c r="N720" s="135"/>
      <c r="O720" s="135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5.75" customHeight="1">
      <c r="A721" s="135"/>
      <c r="B721" s="135"/>
      <c r="C721" s="135"/>
      <c r="D721" s="135"/>
      <c r="E721" s="135"/>
      <c r="F721" s="165"/>
      <c r="G721" s="135"/>
      <c r="H721" s="165"/>
      <c r="I721" s="165"/>
      <c r="J721" s="135"/>
      <c r="K721" s="165"/>
      <c r="L721" s="165"/>
      <c r="M721" s="135"/>
      <c r="N721" s="135"/>
      <c r="O721" s="135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5.75" customHeight="1">
      <c r="A722" s="135"/>
      <c r="B722" s="135"/>
      <c r="C722" s="135"/>
      <c r="D722" s="135"/>
      <c r="E722" s="135"/>
      <c r="F722" s="165"/>
      <c r="G722" s="135"/>
      <c r="H722" s="165"/>
      <c r="I722" s="165"/>
      <c r="J722" s="135"/>
      <c r="K722" s="165"/>
      <c r="L722" s="165"/>
      <c r="M722" s="135"/>
      <c r="N722" s="135"/>
      <c r="O722" s="135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5.75" customHeight="1">
      <c r="A723" s="135"/>
      <c r="B723" s="135"/>
      <c r="C723" s="135"/>
      <c r="D723" s="135"/>
      <c r="E723" s="135"/>
      <c r="F723" s="165"/>
      <c r="G723" s="135"/>
      <c r="H723" s="165"/>
      <c r="I723" s="165"/>
      <c r="J723" s="135"/>
      <c r="K723" s="165"/>
      <c r="L723" s="165"/>
      <c r="M723" s="135"/>
      <c r="N723" s="135"/>
      <c r="O723" s="135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5.75" customHeight="1">
      <c r="A724" s="135"/>
      <c r="B724" s="135"/>
      <c r="C724" s="135"/>
      <c r="D724" s="135"/>
      <c r="E724" s="135"/>
      <c r="F724" s="165"/>
      <c r="G724" s="135"/>
      <c r="H724" s="165"/>
      <c r="I724" s="165"/>
      <c r="J724" s="135"/>
      <c r="K724" s="165"/>
      <c r="L724" s="165"/>
      <c r="M724" s="135"/>
      <c r="N724" s="135"/>
      <c r="O724" s="135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5.75" customHeight="1">
      <c r="A725" s="135"/>
      <c r="B725" s="135"/>
      <c r="C725" s="135"/>
      <c r="D725" s="135"/>
      <c r="E725" s="135"/>
      <c r="F725" s="165"/>
      <c r="G725" s="135"/>
      <c r="H725" s="165"/>
      <c r="I725" s="165"/>
      <c r="J725" s="135"/>
      <c r="K725" s="165"/>
      <c r="L725" s="165"/>
      <c r="M725" s="135"/>
      <c r="N725" s="135"/>
      <c r="O725" s="135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5.75" customHeight="1">
      <c r="A726" s="135"/>
      <c r="B726" s="135"/>
      <c r="C726" s="135"/>
      <c r="D726" s="135"/>
      <c r="E726" s="135"/>
      <c r="F726" s="165"/>
      <c r="G726" s="135"/>
      <c r="H726" s="165"/>
      <c r="I726" s="165"/>
      <c r="J726" s="135"/>
      <c r="K726" s="165"/>
      <c r="L726" s="165"/>
      <c r="M726" s="135"/>
      <c r="N726" s="135"/>
      <c r="O726" s="135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5.75" customHeight="1">
      <c r="A727" s="135"/>
      <c r="B727" s="135"/>
      <c r="C727" s="135"/>
      <c r="D727" s="135"/>
      <c r="E727" s="135"/>
      <c r="F727" s="165"/>
      <c r="G727" s="135"/>
      <c r="H727" s="165"/>
      <c r="I727" s="165"/>
      <c r="J727" s="135"/>
      <c r="K727" s="165"/>
      <c r="L727" s="165"/>
      <c r="M727" s="135"/>
      <c r="N727" s="135"/>
      <c r="O727" s="135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5.75" customHeight="1">
      <c r="A728" s="135"/>
      <c r="B728" s="135"/>
      <c r="C728" s="135"/>
      <c r="D728" s="135"/>
      <c r="E728" s="135"/>
      <c r="F728" s="165"/>
      <c r="G728" s="135"/>
      <c r="H728" s="165"/>
      <c r="I728" s="165"/>
      <c r="J728" s="135"/>
      <c r="K728" s="165"/>
      <c r="L728" s="165"/>
      <c r="M728" s="135"/>
      <c r="N728" s="135"/>
      <c r="O728" s="135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5.75" customHeight="1">
      <c r="A729" s="135"/>
      <c r="B729" s="135"/>
      <c r="C729" s="135"/>
      <c r="D729" s="135"/>
      <c r="E729" s="135"/>
      <c r="F729" s="165"/>
      <c r="G729" s="135"/>
      <c r="H729" s="165"/>
      <c r="I729" s="165"/>
      <c r="J729" s="135"/>
      <c r="K729" s="165"/>
      <c r="L729" s="165"/>
      <c r="M729" s="135"/>
      <c r="N729" s="135"/>
      <c r="O729" s="135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5.75" customHeight="1">
      <c r="A730" s="135"/>
      <c r="B730" s="135"/>
      <c r="C730" s="135"/>
      <c r="D730" s="135"/>
      <c r="E730" s="135"/>
      <c r="F730" s="165"/>
      <c r="G730" s="135"/>
      <c r="H730" s="165"/>
      <c r="I730" s="165"/>
      <c r="J730" s="135"/>
      <c r="K730" s="165"/>
      <c r="L730" s="165"/>
      <c r="M730" s="135"/>
      <c r="N730" s="135"/>
      <c r="O730" s="135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5.75" customHeight="1">
      <c r="A731" s="135"/>
      <c r="B731" s="135"/>
      <c r="C731" s="135"/>
      <c r="D731" s="135"/>
      <c r="E731" s="135"/>
      <c r="F731" s="165"/>
      <c r="G731" s="135"/>
      <c r="H731" s="165"/>
      <c r="I731" s="165"/>
      <c r="J731" s="135"/>
      <c r="K731" s="165"/>
      <c r="L731" s="165"/>
      <c r="M731" s="135"/>
      <c r="N731" s="135"/>
      <c r="O731" s="135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5.75" customHeight="1">
      <c r="A732" s="135"/>
      <c r="B732" s="135"/>
      <c r="C732" s="135"/>
      <c r="D732" s="135"/>
      <c r="E732" s="135"/>
      <c r="F732" s="165"/>
      <c r="G732" s="135"/>
      <c r="H732" s="165"/>
      <c r="I732" s="165"/>
      <c r="J732" s="135"/>
      <c r="K732" s="165"/>
      <c r="L732" s="165"/>
      <c r="M732" s="135"/>
      <c r="N732" s="135"/>
      <c r="O732" s="135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5.75" customHeight="1">
      <c r="A733" s="135"/>
      <c r="B733" s="135"/>
      <c r="C733" s="135"/>
      <c r="D733" s="135"/>
      <c r="E733" s="135"/>
      <c r="F733" s="165"/>
      <c r="G733" s="135"/>
      <c r="H733" s="165"/>
      <c r="I733" s="165"/>
      <c r="J733" s="135"/>
      <c r="K733" s="165"/>
      <c r="L733" s="165"/>
      <c r="M733" s="135"/>
      <c r="N733" s="135"/>
      <c r="O733" s="135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5.75" customHeight="1">
      <c r="A734" s="135"/>
      <c r="B734" s="135"/>
      <c r="C734" s="135"/>
      <c r="D734" s="135"/>
      <c r="E734" s="135"/>
      <c r="F734" s="165"/>
      <c r="G734" s="135"/>
      <c r="H734" s="165"/>
      <c r="I734" s="165"/>
      <c r="J734" s="135"/>
      <c r="K734" s="165"/>
      <c r="L734" s="165"/>
      <c r="M734" s="135"/>
      <c r="N734" s="135"/>
      <c r="O734" s="135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5.75" customHeight="1">
      <c r="A735" s="135"/>
      <c r="B735" s="135"/>
      <c r="C735" s="135"/>
      <c r="D735" s="135"/>
      <c r="E735" s="135"/>
      <c r="F735" s="165"/>
      <c r="G735" s="135"/>
      <c r="H735" s="165"/>
      <c r="I735" s="165"/>
      <c r="J735" s="135"/>
      <c r="K735" s="165"/>
      <c r="L735" s="165"/>
      <c r="M735" s="135"/>
      <c r="N735" s="135"/>
      <c r="O735" s="135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5.75" customHeight="1">
      <c r="A736" s="135"/>
      <c r="B736" s="135"/>
      <c r="C736" s="135"/>
      <c r="D736" s="135"/>
      <c r="E736" s="135"/>
      <c r="F736" s="165"/>
      <c r="G736" s="135"/>
      <c r="H736" s="165"/>
      <c r="I736" s="165"/>
      <c r="J736" s="135"/>
      <c r="K736" s="165"/>
      <c r="L736" s="165"/>
      <c r="M736" s="135"/>
      <c r="N736" s="135"/>
      <c r="O736" s="135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5.75" customHeight="1">
      <c r="A737" s="135"/>
      <c r="B737" s="135"/>
      <c r="C737" s="135"/>
      <c r="D737" s="135"/>
      <c r="E737" s="135"/>
      <c r="F737" s="165"/>
      <c r="G737" s="135"/>
      <c r="H737" s="165"/>
      <c r="I737" s="165"/>
      <c r="J737" s="135"/>
      <c r="K737" s="165"/>
      <c r="L737" s="165"/>
      <c r="M737" s="135"/>
      <c r="N737" s="135"/>
      <c r="O737" s="135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5.75" customHeight="1">
      <c r="A738" s="135"/>
      <c r="B738" s="135"/>
      <c r="C738" s="135"/>
      <c r="D738" s="135"/>
      <c r="E738" s="135"/>
      <c r="F738" s="165"/>
      <c r="G738" s="135"/>
      <c r="H738" s="165"/>
      <c r="I738" s="165"/>
      <c r="J738" s="135"/>
      <c r="K738" s="165"/>
      <c r="L738" s="165"/>
      <c r="M738" s="135"/>
      <c r="N738" s="135"/>
      <c r="O738" s="135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5.75" customHeight="1">
      <c r="A739" s="135"/>
      <c r="B739" s="135"/>
      <c r="C739" s="135"/>
      <c r="D739" s="135"/>
      <c r="E739" s="135"/>
      <c r="F739" s="165"/>
      <c r="G739" s="135"/>
      <c r="H739" s="165"/>
      <c r="I739" s="165"/>
      <c r="J739" s="135"/>
      <c r="K739" s="165"/>
      <c r="L739" s="165"/>
      <c r="M739" s="135"/>
      <c r="N739" s="135"/>
      <c r="O739" s="135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5.75" customHeight="1">
      <c r="A740" s="135"/>
      <c r="B740" s="135"/>
      <c r="C740" s="135"/>
      <c r="D740" s="135"/>
      <c r="E740" s="135"/>
      <c r="F740" s="165"/>
      <c r="G740" s="135"/>
      <c r="H740" s="165"/>
      <c r="I740" s="165"/>
      <c r="J740" s="135"/>
      <c r="K740" s="165"/>
      <c r="L740" s="165"/>
      <c r="M740" s="135"/>
      <c r="N740" s="135"/>
      <c r="O740" s="135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5.75" customHeight="1">
      <c r="A741" s="135"/>
      <c r="B741" s="135"/>
      <c r="C741" s="135"/>
      <c r="D741" s="135"/>
      <c r="E741" s="135"/>
      <c r="F741" s="165"/>
      <c r="G741" s="135"/>
      <c r="H741" s="165"/>
      <c r="I741" s="165"/>
      <c r="J741" s="135"/>
      <c r="K741" s="165"/>
      <c r="L741" s="165"/>
      <c r="M741" s="135"/>
      <c r="N741" s="135"/>
      <c r="O741" s="135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5.75" customHeight="1">
      <c r="A742" s="135"/>
      <c r="B742" s="135"/>
      <c r="C742" s="135"/>
      <c r="D742" s="135"/>
      <c r="E742" s="135"/>
      <c r="F742" s="165"/>
      <c r="G742" s="135"/>
      <c r="H742" s="165"/>
      <c r="I742" s="165"/>
      <c r="J742" s="135"/>
      <c r="K742" s="165"/>
      <c r="L742" s="165"/>
      <c r="M742" s="135"/>
      <c r="N742" s="135"/>
      <c r="O742" s="135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5.75" customHeight="1">
      <c r="A743" s="135"/>
      <c r="B743" s="135"/>
      <c r="C743" s="135"/>
      <c r="D743" s="135"/>
      <c r="E743" s="135"/>
      <c r="F743" s="165"/>
      <c r="G743" s="135"/>
      <c r="H743" s="165"/>
      <c r="I743" s="165"/>
      <c r="J743" s="135"/>
      <c r="K743" s="165"/>
      <c r="L743" s="165"/>
      <c r="M743" s="135"/>
      <c r="N743" s="135"/>
      <c r="O743" s="135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5.75" customHeight="1">
      <c r="A744" s="135"/>
      <c r="B744" s="135"/>
      <c r="C744" s="135"/>
      <c r="D744" s="135"/>
      <c r="E744" s="135"/>
      <c r="F744" s="165"/>
      <c r="G744" s="135"/>
      <c r="H744" s="165"/>
      <c r="I744" s="165"/>
      <c r="J744" s="135"/>
      <c r="K744" s="165"/>
      <c r="L744" s="165"/>
      <c r="M744" s="135"/>
      <c r="N744" s="135"/>
      <c r="O744" s="135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5.75" customHeight="1">
      <c r="A745" s="135"/>
      <c r="B745" s="135"/>
      <c r="C745" s="135"/>
      <c r="D745" s="135"/>
      <c r="E745" s="135"/>
      <c r="F745" s="165"/>
      <c r="G745" s="135"/>
      <c r="H745" s="165"/>
      <c r="I745" s="165"/>
      <c r="J745" s="135"/>
      <c r="K745" s="165"/>
      <c r="L745" s="165"/>
      <c r="M745" s="135"/>
      <c r="N745" s="135"/>
      <c r="O745" s="135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5.75" customHeight="1">
      <c r="A746" s="135"/>
      <c r="B746" s="135"/>
      <c r="C746" s="135"/>
      <c r="D746" s="135"/>
      <c r="E746" s="135"/>
      <c r="F746" s="165"/>
      <c r="G746" s="135"/>
      <c r="H746" s="165"/>
      <c r="I746" s="165"/>
      <c r="J746" s="135"/>
      <c r="K746" s="165"/>
      <c r="L746" s="165"/>
      <c r="M746" s="135"/>
      <c r="N746" s="135"/>
      <c r="O746" s="135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5.75" customHeight="1">
      <c r="A747" s="135"/>
      <c r="B747" s="135"/>
      <c r="C747" s="135"/>
      <c r="D747" s="135"/>
      <c r="E747" s="135"/>
      <c r="F747" s="165"/>
      <c r="G747" s="135"/>
      <c r="H747" s="165"/>
      <c r="I747" s="165"/>
      <c r="J747" s="135"/>
      <c r="K747" s="165"/>
      <c r="L747" s="16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5.75" customHeight="1">
      <c r="A748" s="135"/>
      <c r="B748" s="135"/>
      <c r="C748" s="135"/>
      <c r="D748" s="135"/>
      <c r="E748" s="135"/>
      <c r="F748" s="165"/>
      <c r="G748" s="135"/>
      <c r="H748" s="165"/>
      <c r="I748" s="165"/>
      <c r="J748" s="135"/>
      <c r="K748" s="165"/>
      <c r="L748" s="165"/>
      <c r="M748" s="135"/>
      <c r="N748" s="135"/>
      <c r="O748" s="135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5.75" customHeight="1">
      <c r="A749" s="135"/>
      <c r="B749" s="135"/>
      <c r="C749" s="135"/>
      <c r="D749" s="135"/>
      <c r="E749" s="135"/>
      <c r="F749" s="165"/>
      <c r="G749" s="135"/>
      <c r="H749" s="165"/>
      <c r="I749" s="165"/>
      <c r="J749" s="135"/>
      <c r="K749" s="165"/>
      <c r="L749" s="165"/>
      <c r="M749" s="135"/>
      <c r="N749" s="135"/>
      <c r="O749" s="135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5.75" customHeight="1">
      <c r="A750" s="135"/>
      <c r="B750" s="135"/>
      <c r="C750" s="135"/>
      <c r="D750" s="135"/>
      <c r="E750" s="135"/>
      <c r="F750" s="165"/>
      <c r="G750" s="135"/>
      <c r="H750" s="165"/>
      <c r="I750" s="165"/>
      <c r="J750" s="135"/>
      <c r="K750" s="165"/>
      <c r="L750" s="165"/>
      <c r="M750" s="135"/>
      <c r="N750" s="135"/>
      <c r="O750" s="135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5.75" customHeight="1">
      <c r="A751" s="135"/>
      <c r="B751" s="135"/>
      <c r="C751" s="135"/>
      <c r="D751" s="135"/>
      <c r="E751" s="135"/>
      <c r="F751" s="165"/>
      <c r="G751" s="135"/>
      <c r="H751" s="165"/>
      <c r="I751" s="165"/>
      <c r="J751" s="135"/>
      <c r="K751" s="165"/>
      <c r="L751" s="16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5.75" customHeight="1">
      <c r="A752" s="135"/>
      <c r="B752" s="135"/>
      <c r="C752" s="135"/>
      <c r="D752" s="135"/>
      <c r="E752" s="135"/>
      <c r="F752" s="165"/>
      <c r="G752" s="135"/>
      <c r="H752" s="165"/>
      <c r="I752" s="165"/>
      <c r="J752" s="135"/>
      <c r="K752" s="165"/>
      <c r="L752" s="16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5.75" customHeight="1">
      <c r="A753" s="135"/>
      <c r="B753" s="135"/>
      <c r="C753" s="135"/>
      <c r="D753" s="135"/>
      <c r="E753" s="135"/>
      <c r="F753" s="165"/>
      <c r="G753" s="135"/>
      <c r="H753" s="165"/>
      <c r="I753" s="165"/>
      <c r="J753" s="135"/>
      <c r="K753" s="165"/>
      <c r="L753" s="165"/>
      <c r="M753" s="135"/>
      <c r="N753" s="135"/>
      <c r="O753" s="135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5.75" customHeight="1">
      <c r="A754" s="135"/>
      <c r="B754" s="135"/>
      <c r="C754" s="135"/>
      <c r="D754" s="135"/>
      <c r="E754" s="135"/>
      <c r="F754" s="165"/>
      <c r="G754" s="135"/>
      <c r="H754" s="165"/>
      <c r="I754" s="165"/>
      <c r="J754" s="135"/>
      <c r="K754" s="165"/>
      <c r="L754" s="16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5.75" customHeight="1">
      <c r="A755" s="135"/>
      <c r="B755" s="135"/>
      <c r="C755" s="135"/>
      <c r="D755" s="135"/>
      <c r="E755" s="135"/>
      <c r="F755" s="165"/>
      <c r="G755" s="135"/>
      <c r="H755" s="165"/>
      <c r="I755" s="165"/>
      <c r="J755" s="135"/>
      <c r="K755" s="165"/>
      <c r="L755" s="16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5.75" customHeight="1">
      <c r="A756" s="135"/>
      <c r="B756" s="135"/>
      <c r="C756" s="135"/>
      <c r="D756" s="135"/>
      <c r="E756" s="135"/>
      <c r="F756" s="165"/>
      <c r="G756" s="135"/>
      <c r="H756" s="165"/>
      <c r="I756" s="165"/>
      <c r="J756" s="135"/>
      <c r="K756" s="165"/>
      <c r="L756" s="16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5.75" customHeight="1">
      <c r="A757" s="135"/>
      <c r="B757" s="135"/>
      <c r="C757" s="135"/>
      <c r="D757" s="135"/>
      <c r="E757" s="135"/>
      <c r="F757" s="165"/>
      <c r="G757" s="135"/>
      <c r="H757" s="165"/>
      <c r="I757" s="165"/>
      <c r="J757" s="135"/>
      <c r="K757" s="165"/>
      <c r="L757" s="16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5.75" customHeight="1">
      <c r="A758" s="135"/>
      <c r="B758" s="135"/>
      <c r="C758" s="135"/>
      <c r="D758" s="135"/>
      <c r="E758" s="135"/>
      <c r="F758" s="165"/>
      <c r="G758" s="135"/>
      <c r="H758" s="165"/>
      <c r="I758" s="165"/>
      <c r="J758" s="135"/>
      <c r="K758" s="165"/>
      <c r="L758" s="16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5.75" customHeight="1">
      <c r="A759" s="135"/>
      <c r="B759" s="135"/>
      <c r="C759" s="135"/>
      <c r="D759" s="135"/>
      <c r="E759" s="135"/>
      <c r="F759" s="165"/>
      <c r="G759" s="135"/>
      <c r="H759" s="165"/>
      <c r="I759" s="165"/>
      <c r="J759" s="135"/>
      <c r="K759" s="165"/>
      <c r="L759" s="16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5.75" customHeight="1">
      <c r="A760" s="135"/>
      <c r="B760" s="135"/>
      <c r="C760" s="135"/>
      <c r="D760" s="135"/>
      <c r="E760" s="135"/>
      <c r="F760" s="165"/>
      <c r="G760" s="135"/>
      <c r="H760" s="165"/>
      <c r="I760" s="165"/>
      <c r="J760" s="135"/>
      <c r="K760" s="165"/>
      <c r="L760" s="16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5.75" customHeight="1">
      <c r="A761" s="135"/>
      <c r="B761" s="135"/>
      <c r="C761" s="135"/>
      <c r="D761" s="135"/>
      <c r="E761" s="135"/>
      <c r="F761" s="165"/>
      <c r="G761" s="135"/>
      <c r="H761" s="165"/>
      <c r="I761" s="165"/>
      <c r="J761" s="135"/>
      <c r="K761" s="165"/>
      <c r="L761" s="16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5.75" customHeight="1">
      <c r="A762" s="135"/>
      <c r="B762" s="135"/>
      <c r="C762" s="135"/>
      <c r="D762" s="135"/>
      <c r="E762" s="135"/>
      <c r="F762" s="165"/>
      <c r="G762" s="135"/>
      <c r="H762" s="165"/>
      <c r="I762" s="165"/>
      <c r="J762" s="135"/>
      <c r="K762" s="165"/>
      <c r="L762" s="165"/>
      <c r="M762" s="135"/>
      <c r="N762" s="135"/>
      <c r="O762" s="135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5.75" customHeight="1">
      <c r="A763" s="135"/>
      <c r="B763" s="135"/>
      <c r="C763" s="135"/>
      <c r="D763" s="135"/>
      <c r="E763" s="135"/>
      <c r="F763" s="165"/>
      <c r="G763" s="135"/>
      <c r="H763" s="165"/>
      <c r="I763" s="165"/>
      <c r="J763" s="135"/>
      <c r="K763" s="165"/>
      <c r="L763" s="165"/>
      <c r="M763" s="135"/>
      <c r="N763" s="135"/>
      <c r="O763" s="135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5.75" customHeight="1">
      <c r="A764" s="135"/>
      <c r="B764" s="135"/>
      <c r="C764" s="135"/>
      <c r="D764" s="135"/>
      <c r="E764" s="135"/>
      <c r="F764" s="165"/>
      <c r="G764" s="135"/>
      <c r="H764" s="165"/>
      <c r="I764" s="165"/>
      <c r="J764" s="135"/>
      <c r="K764" s="165"/>
      <c r="L764" s="165"/>
      <c r="M764" s="135"/>
      <c r="N764" s="135"/>
      <c r="O764" s="135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5.75" customHeight="1">
      <c r="A765" s="135"/>
      <c r="B765" s="135"/>
      <c r="C765" s="135"/>
      <c r="D765" s="135"/>
      <c r="E765" s="135"/>
      <c r="F765" s="165"/>
      <c r="G765" s="135"/>
      <c r="H765" s="165"/>
      <c r="I765" s="165"/>
      <c r="J765" s="135"/>
      <c r="K765" s="165"/>
      <c r="L765" s="165"/>
      <c r="M765" s="135"/>
      <c r="N765" s="135"/>
      <c r="O765" s="135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5.75" customHeight="1">
      <c r="A766" s="135"/>
      <c r="B766" s="135"/>
      <c r="C766" s="135"/>
      <c r="D766" s="135"/>
      <c r="E766" s="135"/>
      <c r="F766" s="165"/>
      <c r="G766" s="135"/>
      <c r="H766" s="165"/>
      <c r="I766" s="165"/>
      <c r="J766" s="135"/>
      <c r="K766" s="165"/>
      <c r="L766" s="165"/>
      <c r="M766" s="135"/>
      <c r="N766" s="135"/>
      <c r="O766" s="135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5.75" customHeight="1">
      <c r="A767" s="135"/>
      <c r="B767" s="135"/>
      <c r="C767" s="135"/>
      <c r="D767" s="135"/>
      <c r="E767" s="135"/>
      <c r="F767" s="165"/>
      <c r="G767" s="135"/>
      <c r="H767" s="165"/>
      <c r="I767" s="165"/>
      <c r="J767" s="135"/>
      <c r="K767" s="165"/>
      <c r="L767" s="165"/>
      <c r="M767" s="135"/>
      <c r="N767" s="135"/>
      <c r="O767" s="135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5.75" customHeight="1">
      <c r="A768" s="135"/>
      <c r="B768" s="135"/>
      <c r="C768" s="135"/>
      <c r="D768" s="135"/>
      <c r="E768" s="135"/>
      <c r="F768" s="165"/>
      <c r="G768" s="135"/>
      <c r="H768" s="165"/>
      <c r="I768" s="165"/>
      <c r="J768" s="135"/>
      <c r="K768" s="165"/>
      <c r="L768" s="165"/>
      <c r="M768" s="135"/>
      <c r="N768" s="135"/>
      <c r="O768" s="135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5.75" customHeight="1">
      <c r="A769" s="135"/>
      <c r="B769" s="135"/>
      <c r="C769" s="135"/>
      <c r="D769" s="135"/>
      <c r="E769" s="135"/>
      <c r="F769" s="165"/>
      <c r="G769" s="135"/>
      <c r="H769" s="165"/>
      <c r="I769" s="165"/>
      <c r="J769" s="135"/>
      <c r="K769" s="165"/>
      <c r="L769" s="165"/>
      <c r="M769" s="135"/>
      <c r="N769" s="135"/>
      <c r="O769" s="135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5.75" customHeight="1">
      <c r="A770" s="135"/>
      <c r="B770" s="135"/>
      <c r="C770" s="135"/>
      <c r="D770" s="135"/>
      <c r="E770" s="135"/>
      <c r="F770" s="165"/>
      <c r="G770" s="135"/>
      <c r="H770" s="165"/>
      <c r="I770" s="165"/>
      <c r="J770" s="135"/>
      <c r="K770" s="165"/>
      <c r="L770" s="165"/>
      <c r="M770" s="135"/>
      <c r="N770" s="135"/>
      <c r="O770" s="135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5.75" customHeight="1">
      <c r="A771" s="135"/>
      <c r="B771" s="135"/>
      <c r="C771" s="135"/>
      <c r="D771" s="135"/>
      <c r="E771" s="135"/>
      <c r="F771" s="165"/>
      <c r="G771" s="135"/>
      <c r="H771" s="165"/>
      <c r="I771" s="165"/>
      <c r="J771" s="135"/>
      <c r="K771" s="165"/>
      <c r="L771" s="165"/>
      <c r="M771" s="135"/>
      <c r="N771" s="135"/>
      <c r="O771" s="135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5.75" customHeight="1">
      <c r="A772" s="135"/>
      <c r="B772" s="135"/>
      <c r="C772" s="135"/>
      <c r="D772" s="135"/>
      <c r="E772" s="135"/>
      <c r="F772" s="165"/>
      <c r="G772" s="135"/>
      <c r="H772" s="165"/>
      <c r="I772" s="165"/>
      <c r="J772" s="135"/>
      <c r="K772" s="165"/>
      <c r="L772" s="165"/>
      <c r="M772" s="135"/>
      <c r="N772" s="135"/>
      <c r="O772" s="135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5.75" customHeight="1">
      <c r="A773" s="135"/>
      <c r="B773" s="135"/>
      <c r="C773" s="135"/>
      <c r="D773" s="135"/>
      <c r="E773" s="135"/>
      <c r="F773" s="165"/>
      <c r="G773" s="135"/>
      <c r="H773" s="165"/>
      <c r="I773" s="165"/>
      <c r="J773" s="135"/>
      <c r="K773" s="165"/>
      <c r="L773" s="165"/>
      <c r="M773" s="135"/>
      <c r="N773" s="135"/>
      <c r="O773" s="135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5.75" customHeight="1">
      <c r="A774" s="135"/>
      <c r="B774" s="135"/>
      <c r="C774" s="135"/>
      <c r="D774" s="135"/>
      <c r="E774" s="135"/>
      <c r="F774" s="165"/>
      <c r="G774" s="135"/>
      <c r="H774" s="165"/>
      <c r="I774" s="165"/>
      <c r="J774" s="135"/>
      <c r="K774" s="165"/>
      <c r="L774" s="165"/>
      <c r="M774" s="135"/>
      <c r="N774" s="135"/>
      <c r="O774" s="135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5.75" customHeight="1">
      <c r="A775" s="135"/>
      <c r="B775" s="135"/>
      <c r="C775" s="135"/>
      <c r="D775" s="135"/>
      <c r="E775" s="135"/>
      <c r="F775" s="165"/>
      <c r="G775" s="135"/>
      <c r="H775" s="165"/>
      <c r="I775" s="165"/>
      <c r="J775" s="135"/>
      <c r="K775" s="165"/>
      <c r="L775" s="165"/>
      <c r="M775" s="135"/>
      <c r="N775" s="135"/>
      <c r="O775" s="135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5.75" customHeight="1">
      <c r="A776" s="135"/>
      <c r="B776" s="135"/>
      <c r="C776" s="135"/>
      <c r="D776" s="135"/>
      <c r="E776" s="135"/>
      <c r="F776" s="165"/>
      <c r="G776" s="135"/>
      <c r="H776" s="165"/>
      <c r="I776" s="165"/>
      <c r="J776" s="135"/>
      <c r="K776" s="165"/>
      <c r="L776" s="165"/>
      <c r="M776" s="135"/>
      <c r="N776" s="135"/>
      <c r="O776" s="135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5.75" customHeight="1">
      <c r="A777" s="135"/>
      <c r="B777" s="135"/>
      <c r="C777" s="135"/>
      <c r="D777" s="135"/>
      <c r="E777" s="135"/>
      <c r="F777" s="165"/>
      <c r="G777" s="135"/>
      <c r="H777" s="165"/>
      <c r="I777" s="165"/>
      <c r="J777" s="135"/>
      <c r="K777" s="165"/>
      <c r="L777" s="165"/>
      <c r="M777" s="135"/>
      <c r="N777" s="135"/>
      <c r="O777" s="135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5.75" customHeight="1">
      <c r="A778" s="135"/>
      <c r="B778" s="135"/>
      <c r="C778" s="135"/>
      <c r="D778" s="135"/>
      <c r="E778" s="135"/>
      <c r="F778" s="165"/>
      <c r="G778" s="135"/>
      <c r="H778" s="165"/>
      <c r="I778" s="165"/>
      <c r="J778" s="135"/>
      <c r="K778" s="165"/>
      <c r="L778" s="165"/>
      <c r="M778" s="135"/>
      <c r="N778" s="135"/>
      <c r="O778" s="135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5.75" customHeight="1">
      <c r="A779" s="135"/>
      <c r="B779" s="135"/>
      <c r="C779" s="135"/>
      <c r="D779" s="135"/>
      <c r="E779" s="135"/>
      <c r="F779" s="165"/>
      <c r="G779" s="135"/>
      <c r="H779" s="165"/>
      <c r="I779" s="165"/>
      <c r="J779" s="135"/>
      <c r="K779" s="165"/>
      <c r="L779" s="165"/>
      <c r="M779" s="135"/>
      <c r="N779" s="135"/>
      <c r="O779" s="135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5.75" customHeight="1">
      <c r="A780" s="135"/>
      <c r="B780" s="135"/>
      <c r="C780" s="135"/>
      <c r="D780" s="135"/>
      <c r="E780" s="135"/>
      <c r="F780" s="165"/>
      <c r="G780" s="135"/>
      <c r="H780" s="165"/>
      <c r="I780" s="165"/>
      <c r="J780" s="135"/>
      <c r="K780" s="165"/>
      <c r="L780" s="165"/>
      <c r="M780" s="135"/>
      <c r="N780" s="135"/>
      <c r="O780" s="135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5.75" customHeight="1">
      <c r="A781" s="135"/>
      <c r="B781" s="135"/>
      <c r="C781" s="135"/>
      <c r="D781" s="135"/>
      <c r="E781" s="135"/>
      <c r="F781" s="165"/>
      <c r="G781" s="135"/>
      <c r="H781" s="165"/>
      <c r="I781" s="165"/>
      <c r="J781" s="135"/>
      <c r="K781" s="165"/>
      <c r="L781" s="16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5.75" customHeight="1">
      <c r="A782" s="135"/>
      <c r="B782" s="135"/>
      <c r="C782" s="135"/>
      <c r="D782" s="135"/>
      <c r="E782" s="135"/>
      <c r="F782" s="165"/>
      <c r="G782" s="135"/>
      <c r="H782" s="165"/>
      <c r="I782" s="165"/>
      <c r="J782" s="135"/>
      <c r="K782" s="165"/>
      <c r="L782" s="165"/>
      <c r="M782" s="135"/>
      <c r="N782" s="135"/>
      <c r="O782" s="135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5.75" customHeight="1">
      <c r="A783" s="135"/>
      <c r="B783" s="135"/>
      <c r="C783" s="135"/>
      <c r="D783" s="135"/>
      <c r="E783" s="135"/>
      <c r="F783" s="165"/>
      <c r="G783" s="135"/>
      <c r="H783" s="165"/>
      <c r="I783" s="165"/>
      <c r="J783" s="135"/>
      <c r="K783" s="165"/>
      <c r="L783" s="165"/>
      <c r="M783" s="135"/>
      <c r="N783" s="135"/>
      <c r="O783" s="135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5.75" customHeight="1">
      <c r="A784" s="135"/>
      <c r="B784" s="135"/>
      <c r="C784" s="135"/>
      <c r="D784" s="135"/>
      <c r="E784" s="135"/>
      <c r="F784" s="165"/>
      <c r="G784" s="135"/>
      <c r="H784" s="165"/>
      <c r="I784" s="165"/>
      <c r="J784" s="135"/>
      <c r="K784" s="165"/>
      <c r="L784" s="165"/>
      <c r="M784" s="135"/>
      <c r="N784" s="135"/>
      <c r="O784" s="135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5.75" customHeight="1">
      <c r="A785" s="135"/>
      <c r="B785" s="135"/>
      <c r="C785" s="135"/>
      <c r="D785" s="135"/>
      <c r="E785" s="135"/>
      <c r="F785" s="165"/>
      <c r="G785" s="135"/>
      <c r="H785" s="165"/>
      <c r="I785" s="165"/>
      <c r="J785" s="135"/>
      <c r="K785" s="165"/>
      <c r="L785" s="165"/>
      <c r="M785" s="135"/>
      <c r="N785" s="135"/>
      <c r="O785" s="135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5.75" customHeight="1">
      <c r="A786" s="135"/>
      <c r="B786" s="135"/>
      <c r="C786" s="135"/>
      <c r="D786" s="135"/>
      <c r="E786" s="135"/>
      <c r="F786" s="165"/>
      <c r="G786" s="135"/>
      <c r="H786" s="165"/>
      <c r="I786" s="165"/>
      <c r="J786" s="135"/>
      <c r="K786" s="165"/>
      <c r="L786" s="165"/>
      <c r="M786" s="135"/>
      <c r="N786" s="135"/>
      <c r="O786" s="135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5.75" customHeight="1">
      <c r="A787" s="135"/>
      <c r="B787" s="135"/>
      <c r="C787" s="135"/>
      <c r="D787" s="135"/>
      <c r="E787" s="135"/>
      <c r="F787" s="165"/>
      <c r="G787" s="135"/>
      <c r="H787" s="165"/>
      <c r="I787" s="165"/>
      <c r="J787" s="135"/>
      <c r="K787" s="165"/>
      <c r="L787" s="165"/>
      <c r="M787" s="135"/>
      <c r="N787" s="135"/>
      <c r="O787" s="135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5.75" customHeight="1">
      <c r="A788" s="135"/>
      <c r="B788" s="135"/>
      <c r="C788" s="135"/>
      <c r="D788" s="135"/>
      <c r="E788" s="135"/>
      <c r="F788" s="165"/>
      <c r="G788" s="135"/>
      <c r="H788" s="165"/>
      <c r="I788" s="165"/>
      <c r="J788" s="135"/>
      <c r="K788" s="165"/>
      <c r="L788" s="165"/>
      <c r="M788" s="135"/>
      <c r="N788" s="135"/>
      <c r="O788" s="135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5.75" customHeight="1">
      <c r="A789" s="135"/>
      <c r="B789" s="135"/>
      <c r="C789" s="135"/>
      <c r="D789" s="135"/>
      <c r="E789" s="135"/>
      <c r="F789" s="165"/>
      <c r="G789" s="135"/>
      <c r="H789" s="165"/>
      <c r="I789" s="165"/>
      <c r="J789" s="135"/>
      <c r="K789" s="165"/>
      <c r="L789" s="165"/>
      <c r="M789" s="135"/>
      <c r="N789" s="135"/>
      <c r="O789" s="135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5.75" customHeight="1">
      <c r="A790" s="135"/>
      <c r="B790" s="135"/>
      <c r="C790" s="135"/>
      <c r="D790" s="135"/>
      <c r="E790" s="135"/>
      <c r="F790" s="165"/>
      <c r="G790" s="135"/>
      <c r="H790" s="165"/>
      <c r="I790" s="165"/>
      <c r="J790" s="135"/>
      <c r="K790" s="165"/>
      <c r="L790" s="165"/>
      <c r="M790" s="135"/>
      <c r="N790" s="135"/>
      <c r="O790" s="135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5.75" customHeight="1">
      <c r="A791" s="135"/>
      <c r="B791" s="135"/>
      <c r="C791" s="135"/>
      <c r="D791" s="135"/>
      <c r="E791" s="135"/>
      <c r="F791" s="165"/>
      <c r="G791" s="135"/>
      <c r="H791" s="165"/>
      <c r="I791" s="165"/>
      <c r="J791" s="135"/>
      <c r="K791" s="165"/>
      <c r="L791" s="165"/>
      <c r="M791" s="135"/>
      <c r="N791" s="135"/>
      <c r="O791" s="135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5.75" customHeight="1">
      <c r="A792" s="135"/>
      <c r="B792" s="135"/>
      <c r="C792" s="135"/>
      <c r="D792" s="135"/>
      <c r="E792" s="135"/>
      <c r="F792" s="165"/>
      <c r="G792" s="135"/>
      <c r="H792" s="165"/>
      <c r="I792" s="165"/>
      <c r="J792" s="135"/>
      <c r="K792" s="165"/>
      <c r="L792" s="165"/>
      <c r="M792" s="135"/>
      <c r="N792" s="135"/>
      <c r="O792" s="135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5.75" customHeight="1">
      <c r="A793" s="135"/>
      <c r="B793" s="135"/>
      <c r="C793" s="135"/>
      <c r="D793" s="135"/>
      <c r="E793" s="135"/>
      <c r="F793" s="165"/>
      <c r="G793" s="135"/>
      <c r="H793" s="165"/>
      <c r="I793" s="165"/>
      <c r="J793" s="135"/>
      <c r="K793" s="165"/>
      <c r="L793" s="165"/>
      <c r="M793" s="135"/>
      <c r="N793" s="135"/>
      <c r="O793" s="135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5.75" customHeight="1">
      <c r="A794" s="135"/>
      <c r="B794" s="135"/>
      <c r="C794" s="135"/>
      <c r="D794" s="135"/>
      <c r="E794" s="135"/>
      <c r="F794" s="165"/>
      <c r="G794" s="135"/>
      <c r="H794" s="165"/>
      <c r="I794" s="165"/>
      <c r="J794" s="135"/>
      <c r="K794" s="165"/>
      <c r="L794" s="165"/>
      <c r="M794" s="135"/>
      <c r="N794" s="135"/>
      <c r="O794" s="135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5.75" customHeight="1">
      <c r="A795" s="135"/>
      <c r="B795" s="135"/>
      <c r="C795" s="135"/>
      <c r="D795" s="135"/>
      <c r="E795" s="135"/>
      <c r="F795" s="165"/>
      <c r="G795" s="135"/>
      <c r="H795" s="165"/>
      <c r="I795" s="165"/>
      <c r="J795" s="135"/>
      <c r="K795" s="165"/>
      <c r="L795" s="165"/>
      <c r="M795" s="135"/>
      <c r="N795" s="135"/>
      <c r="O795" s="135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5.75" customHeight="1">
      <c r="A796" s="135"/>
      <c r="B796" s="135"/>
      <c r="C796" s="135"/>
      <c r="D796" s="135"/>
      <c r="E796" s="135"/>
      <c r="F796" s="165"/>
      <c r="G796" s="135"/>
      <c r="H796" s="165"/>
      <c r="I796" s="165"/>
      <c r="J796" s="135"/>
      <c r="K796" s="165"/>
      <c r="L796" s="165"/>
      <c r="M796" s="135"/>
      <c r="N796" s="135"/>
      <c r="O796" s="135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5.75" customHeight="1">
      <c r="A797" s="135"/>
      <c r="B797" s="135"/>
      <c r="C797" s="135"/>
      <c r="D797" s="135"/>
      <c r="E797" s="135"/>
      <c r="F797" s="165"/>
      <c r="G797" s="135"/>
      <c r="H797" s="165"/>
      <c r="I797" s="165"/>
      <c r="J797" s="135"/>
      <c r="K797" s="165"/>
      <c r="L797" s="16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5.75" customHeight="1">
      <c r="A798" s="135"/>
      <c r="B798" s="135"/>
      <c r="C798" s="135"/>
      <c r="D798" s="135"/>
      <c r="E798" s="135"/>
      <c r="F798" s="165"/>
      <c r="G798" s="135"/>
      <c r="H798" s="165"/>
      <c r="I798" s="165"/>
      <c r="J798" s="135"/>
      <c r="K798" s="165"/>
      <c r="L798" s="165"/>
      <c r="M798" s="135"/>
      <c r="N798" s="135"/>
      <c r="O798" s="135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5.75" customHeight="1">
      <c r="A799" s="135"/>
      <c r="B799" s="135"/>
      <c r="C799" s="135"/>
      <c r="D799" s="135"/>
      <c r="E799" s="135"/>
      <c r="F799" s="165"/>
      <c r="G799" s="135"/>
      <c r="H799" s="165"/>
      <c r="I799" s="165"/>
      <c r="J799" s="135"/>
      <c r="K799" s="165"/>
      <c r="L799" s="16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5.75" customHeight="1">
      <c r="A800" s="135"/>
      <c r="B800" s="135"/>
      <c r="C800" s="135"/>
      <c r="D800" s="135"/>
      <c r="E800" s="135"/>
      <c r="F800" s="165"/>
      <c r="G800" s="135"/>
      <c r="H800" s="165"/>
      <c r="I800" s="165"/>
      <c r="J800" s="135"/>
      <c r="K800" s="165"/>
      <c r="L800" s="165"/>
      <c r="M800" s="135"/>
      <c r="N800" s="135"/>
      <c r="O800" s="135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5.75" customHeight="1">
      <c r="A801" s="135"/>
      <c r="B801" s="135"/>
      <c r="C801" s="135"/>
      <c r="D801" s="135"/>
      <c r="E801" s="135"/>
      <c r="F801" s="165"/>
      <c r="G801" s="135"/>
      <c r="H801" s="165"/>
      <c r="I801" s="165"/>
      <c r="J801" s="135"/>
      <c r="K801" s="165"/>
      <c r="L801" s="165"/>
      <c r="M801" s="135"/>
      <c r="N801" s="135"/>
      <c r="O801" s="135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5.75" customHeight="1">
      <c r="A802" s="135"/>
      <c r="B802" s="135"/>
      <c r="C802" s="135"/>
      <c r="D802" s="135"/>
      <c r="E802" s="135"/>
      <c r="F802" s="165"/>
      <c r="G802" s="135"/>
      <c r="H802" s="165"/>
      <c r="I802" s="165"/>
      <c r="J802" s="135"/>
      <c r="K802" s="165"/>
      <c r="L802" s="165"/>
      <c r="M802" s="135"/>
      <c r="N802" s="135"/>
      <c r="O802" s="135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5.75" customHeight="1">
      <c r="A803" s="135"/>
      <c r="B803" s="135"/>
      <c r="C803" s="135"/>
      <c r="D803" s="135"/>
      <c r="E803" s="135"/>
      <c r="F803" s="165"/>
      <c r="G803" s="135"/>
      <c r="H803" s="165"/>
      <c r="I803" s="165"/>
      <c r="J803" s="135"/>
      <c r="K803" s="165"/>
      <c r="L803" s="165"/>
      <c r="M803" s="135"/>
      <c r="N803" s="135"/>
      <c r="O803" s="135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5.75" customHeight="1">
      <c r="A804" s="135"/>
      <c r="B804" s="135"/>
      <c r="C804" s="135"/>
      <c r="D804" s="135"/>
      <c r="E804" s="135"/>
      <c r="F804" s="165"/>
      <c r="G804" s="135"/>
      <c r="H804" s="165"/>
      <c r="I804" s="165"/>
      <c r="J804" s="135"/>
      <c r="K804" s="165"/>
      <c r="L804" s="165"/>
      <c r="M804" s="135"/>
      <c r="N804" s="135"/>
      <c r="O804" s="135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5.75" customHeight="1">
      <c r="A805" s="135"/>
      <c r="B805" s="135"/>
      <c r="C805" s="135"/>
      <c r="D805" s="135"/>
      <c r="E805" s="135"/>
      <c r="F805" s="165"/>
      <c r="G805" s="135"/>
      <c r="H805" s="165"/>
      <c r="I805" s="165"/>
      <c r="J805" s="135"/>
      <c r="K805" s="165"/>
      <c r="L805" s="16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5.75" customHeight="1">
      <c r="A806" s="135"/>
      <c r="B806" s="135"/>
      <c r="C806" s="135"/>
      <c r="D806" s="135"/>
      <c r="E806" s="135"/>
      <c r="F806" s="165"/>
      <c r="G806" s="135"/>
      <c r="H806" s="165"/>
      <c r="I806" s="165"/>
      <c r="J806" s="135"/>
      <c r="K806" s="165"/>
      <c r="L806" s="165"/>
      <c r="M806" s="135"/>
      <c r="N806" s="135"/>
      <c r="O806" s="135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5.75" customHeight="1">
      <c r="A807" s="135"/>
      <c r="B807" s="135"/>
      <c r="C807" s="135"/>
      <c r="D807" s="135"/>
      <c r="E807" s="135"/>
      <c r="F807" s="165"/>
      <c r="G807" s="135"/>
      <c r="H807" s="165"/>
      <c r="I807" s="165"/>
      <c r="J807" s="135"/>
      <c r="K807" s="165"/>
      <c r="L807" s="165"/>
      <c r="M807" s="135"/>
      <c r="N807" s="135"/>
      <c r="O807" s="135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5.75" customHeight="1">
      <c r="A808" s="135"/>
      <c r="B808" s="135"/>
      <c r="C808" s="135"/>
      <c r="D808" s="135"/>
      <c r="E808" s="135"/>
      <c r="F808" s="165"/>
      <c r="G808" s="135"/>
      <c r="H808" s="165"/>
      <c r="I808" s="165"/>
      <c r="J808" s="135"/>
      <c r="K808" s="165"/>
      <c r="L808" s="16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5.75" customHeight="1">
      <c r="A809" s="135"/>
      <c r="B809" s="135"/>
      <c r="C809" s="135"/>
      <c r="D809" s="135"/>
      <c r="E809" s="135"/>
      <c r="F809" s="165"/>
      <c r="G809" s="135"/>
      <c r="H809" s="165"/>
      <c r="I809" s="165"/>
      <c r="J809" s="135"/>
      <c r="K809" s="165"/>
      <c r="L809" s="16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5.75" customHeight="1">
      <c r="A810" s="135"/>
      <c r="B810" s="135"/>
      <c r="C810" s="135"/>
      <c r="D810" s="135"/>
      <c r="E810" s="135"/>
      <c r="F810" s="165"/>
      <c r="G810" s="135"/>
      <c r="H810" s="165"/>
      <c r="I810" s="165"/>
      <c r="J810" s="135"/>
      <c r="K810" s="165"/>
      <c r="L810" s="165"/>
      <c r="M810" s="135"/>
      <c r="N810" s="135"/>
      <c r="O810" s="135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5.75" customHeight="1">
      <c r="A811" s="135"/>
      <c r="B811" s="135"/>
      <c r="C811" s="135"/>
      <c r="D811" s="135"/>
      <c r="E811" s="135"/>
      <c r="F811" s="165"/>
      <c r="G811" s="135"/>
      <c r="H811" s="165"/>
      <c r="I811" s="165"/>
      <c r="J811" s="135"/>
      <c r="K811" s="165"/>
      <c r="L811" s="16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5.75" customHeight="1">
      <c r="A812" s="135"/>
      <c r="B812" s="135"/>
      <c r="C812" s="135"/>
      <c r="D812" s="135"/>
      <c r="E812" s="135"/>
      <c r="F812" s="165"/>
      <c r="G812" s="135"/>
      <c r="H812" s="165"/>
      <c r="I812" s="165"/>
      <c r="J812" s="135"/>
      <c r="K812" s="165"/>
      <c r="L812" s="16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5.75" customHeight="1">
      <c r="A813" s="135"/>
      <c r="B813" s="135"/>
      <c r="C813" s="135"/>
      <c r="D813" s="135"/>
      <c r="E813" s="135"/>
      <c r="F813" s="165"/>
      <c r="G813" s="135"/>
      <c r="H813" s="165"/>
      <c r="I813" s="165"/>
      <c r="J813" s="135"/>
      <c r="K813" s="165"/>
      <c r="L813" s="16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5.75" customHeight="1">
      <c r="A814" s="135"/>
      <c r="B814" s="135"/>
      <c r="C814" s="135"/>
      <c r="D814" s="135"/>
      <c r="E814" s="135"/>
      <c r="F814" s="165"/>
      <c r="G814" s="135"/>
      <c r="H814" s="165"/>
      <c r="I814" s="165"/>
      <c r="J814" s="135"/>
      <c r="K814" s="165"/>
      <c r="L814" s="16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5.75" customHeight="1">
      <c r="A815" s="135"/>
      <c r="B815" s="135"/>
      <c r="C815" s="135"/>
      <c r="D815" s="135"/>
      <c r="E815" s="135"/>
      <c r="F815" s="165"/>
      <c r="G815" s="135"/>
      <c r="H815" s="165"/>
      <c r="I815" s="165"/>
      <c r="J815" s="135"/>
      <c r="K815" s="165"/>
      <c r="L815" s="16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5.75" customHeight="1">
      <c r="A816" s="135"/>
      <c r="B816" s="135"/>
      <c r="C816" s="135"/>
      <c r="D816" s="135"/>
      <c r="E816" s="135"/>
      <c r="F816" s="165"/>
      <c r="G816" s="135"/>
      <c r="H816" s="165"/>
      <c r="I816" s="165"/>
      <c r="J816" s="135"/>
      <c r="K816" s="165"/>
      <c r="L816" s="16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5.75" customHeight="1">
      <c r="A817" s="135"/>
      <c r="B817" s="135"/>
      <c r="C817" s="135"/>
      <c r="D817" s="135"/>
      <c r="E817" s="135"/>
      <c r="F817" s="165"/>
      <c r="G817" s="135"/>
      <c r="H817" s="165"/>
      <c r="I817" s="165"/>
      <c r="J817" s="135"/>
      <c r="K817" s="165"/>
      <c r="L817" s="165"/>
      <c r="M817" s="135"/>
      <c r="N817" s="135"/>
      <c r="O817" s="135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5.75" customHeight="1">
      <c r="A818" s="135"/>
      <c r="B818" s="135"/>
      <c r="C818" s="135"/>
      <c r="D818" s="135"/>
      <c r="E818" s="135"/>
      <c r="F818" s="165"/>
      <c r="G818" s="135"/>
      <c r="H818" s="165"/>
      <c r="I818" s="165"/>
      <c r="J818" s="135"/>
      <c r="K818" s="165"/>
      <c r="L818" s="165"/>
      <c r="M818" s="135"/>
      <c r="N818" s="135"/>
      <c r="O818" s="135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5.75" customHeight="1">
      <c r="A819" s="135"/>
      <c r="B819" s="135"/>
      <c r="C819" s="135"/>
      <c r="D819" s="135"/>
      <c r="E819" s="135"/>
      <c r="F819" s="165"/>
      <c r="G819" s="135"/>
      <c r="H819" s="165"/>
      <c r="I819" s="165"/>
      <c r="J819" s="135"/>
      <c r="K819" s="165"/>
      <c r="L819" s="165"/>
      <c r="M819" s="135"/>
      <c r="N819" s="135"/>
      <c r="O819" s="135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5.75" customHeight="1">
      <c r="A820" s="135"/>
      <c r="B820" s="135"/>
      <c r="C820" s="135"/>
      <c r="D820" s="135"/>
      <c r="E820" s="135"/>
      <c r="F820" s="165"/>
      <c r="G820" s="135"/>
      <c r="H820" s="165"/>
      <c r="I820" s="165"/>
      <c r="J820" s="135"/>
      <c r="K820" s="165"/>
      <c r="L820" s="165"/>
      <c r="M820" s="135"/>
      <c r="N820" s="135"/>
      <c r="O820" s="135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5.75" customHeight="1">
      <c r="A821" s="135"/>
      <c r="B821" s="135"/>
      <c r="C821" s="135"/>
      <c r="D821" s="135"/>
      <c r="E821" s="135"/>
      <c r="F821" s="165"/>
      <c r="G821" s="135"/>
      <c r="H821" s="165"/>
      <c r="I821" s="165"/>
      <c r="J821" s="135"/>
      <c r="K821" s="165"/>
      <c r="L821" s="16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5.75" customHeight="1">
      <c r="A822" s="135"/>
      <c r="B822" s="135"/>
      <c r="C822" s="135"/>
      <c r="D822" s="135"/>
      <c r="E822" s="135"/>
      <c r="F822" s="165"/>
      <c r="G822" s="135"/>
      <c r="H822" s="165"/>
      <c r="I822" s="165"/>
      <c r="J822" s="135"/>
      <c r="K822" s="165"/>
      <c r="L822" s="165"/>
      <c r="M822" s="135"/>
      <c r="N822" s="135"/>
      <c r="O822" s="135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5.75" customHeight="1">
      <c r="A823" s="135"/>
      <c r="B823" s="135"/>
      <c r="C823" s="135"/>
      <c r="D823" s="135"/>
      <c r="E823" s="135"/>
      <c r="F823" s="165"/>
      <c r="G823" s="135"/>
      <c r="H823" s="165"/>
      <c r="I823" s="165"/>
      <c r="J823" s="135"/>
      <c r="K823" s="165"/>
      <c r="L823" s="16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5.75" customHeight="1">
      <c r="A824" s="135"/>
      <c r="B824" s="135"/>
      <c r="C824" s="135"/>
      <c r="D824" s="135"/>
      <c r="E824" s="135"/>
      <c r="F824" s="165"/>
      <c r="G824" s="135"/>
      <c r="H824" s="165"/>
      <c r="I824" s="165"/>
      <c r="J824" s="135"/>
      <c r="K824" s="165"/>
      <c r="L824" s="16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5.75" customHeight="1">
      <c r="A825" s="135"/>
      <c r="B825" s="135"/>
      <c r="C825" s="135"/>
      <c r="D825" s="135"/>
      <c r="E825" s="135"/>
      <c r="F825" s="165"/>
      <c r="G825" s="135"/>
      <c r="H825" s="165"/>
      <c r="I825" s="165"/>
      <c r="J825" s="135"/>
      <c r="K825" s="165"/>
      <c r="L825" s="16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5.75" customHeight="1">
      <c r="A826" s="135"/>
      <c r="B826" s="135"/>
      <c r="C826" s="135"/>
      <c r="D826" s="135"/>
      <c r="E826" s="135"/>
      <c r="F826" s="165"/>
      <c r="G826" s="135"/>
      <c r="H826" s="165"/>
      <c r="I826" s="165"/>
      <c r="J826" s="135"/>
      <c r="K826" s="165"/>
      <c r="L826" s="16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5.75" customHeight="1">
      <c r="A827" s="135"/>
      <c r="B827" s="135"/>
      <c r="C827" s="135"/>
      <c r="D827" s="135"/>
      <c r="E827" s="135"/>
      <c r="F827" s="165"/>
      <c r="G827" s="135"/>
      <c r="H827" s="165"/>
      <c r="I827" s="165"/>
      <c r="J827" s="135"/>
      <c r="K827" s="165"/>
      <c r="L827" s="16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5.75" customHeight="1">
      <c r="A828" s="135"/>
      <c r="B828" s="135"/>
      <c r="C828" s="135"/>
      <c r="D828" s="135"/>
      <c r="E828" s="135"/>
      <c r="F828" s="165"/>
      <c r="G828" s="135"/>
      <c r="H828" s="165"/>
      <c r="I828" s="165"/>
      <c r="J828" s="135"/>
      <c r="K828" s="165"/>
      <c r="L828" s="16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5.75" customHeight="1">
      <c r="A829" s="135"/>
      <c r="B829" s="135"/>
      <c r="C829" s="135"/>
      <c r="D829" s="135"/>
      <c r="E829" s="135"/>
      <c r="F829" s="165"/>
      <c r="G829" s="135"/>
      <c r="H829" s="165"/>
      <c r="I829" s="165"/>
      <c r="J829" s="135"/>
      <c r="K829" s="165"/>
      <c r="L829" s="165"/>
      <c r="M829" s="135"/>
      <c r="N829" s="135"/>
      <c r="O829" s="135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5.75" customHeight="1">
      <c r="A830" s="135"/>
      <c r="B830" s="135"/>
      <c r="C830" s="135"/>
      <c r="D830" s="135"/>
      <c r="E830" s="135"/>
      <c r="F830" s="165"/>
      <c r="G830" s="135"/>
      <c r="H830" s="165"/>
      <c r="I830" s="165"/>
      <c r="J830" s="135"/>
      <c r="K830" s="165"/>
      <c r="L830" s="165"/>
      <c r="M830" s="135"/>
      <c r="N830" s="135"/>
      <c r="O830" s="135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5.75" customHeight="1">
      <c r="A831" s="135"/>
      <c r="B831" s="135"/>
      <c r="C831" s="135"/>
      <c r="D831" s="135"/>
      <c r="E831" s="135"/>
      <c r="F831" s="165"/>
      <c r="G831" s="135"/>
      <c r="H831" s="165"/>
      <c r="I831" s="165"/>
      <c r="J831" s="135"/>
      <c r="K831" s="165"/>
      <c r="L831" s="165"/>
      <c r="M831" s="135"/>
      <c r="N831" s="135"/>
      <c r="O831" s="135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5.75" customHeight="1">
      <c r="A832" s="135"/>
      <c r="B832" s="135"/>
      <c r="C832" s="135"/>
      <c r="D832" s="135"/>
      <c r="E832" s="135"/>
      <c r="F832" s="165"/>
      <c r="G832" s="135"/>
      <c r="H832" s="165"/>
      <c r="I832" s="165"/>
      <c r="J832" s="135"/>
      <c r="K832" s="165"/>
      <c r="L832" s="16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5.75" customHeight="1">
      <c r="A833" s="135"/>
      <c r="B833" s="135"/>
      <c r="C833" s="135"/>
      <c r="D833" s="135"/>
      <c r="E833" s="135"/>
      <c r="F833" s="165"/>
      <c r="G833" s="135"/>
      <c r="H833" s="165"/>
      <c r="I833" s="165"/>
      <c r="J833" s="135"/>
      <c r="K833" s="165"/>
      <c r="L833" s="16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5.75" customHeight="1">
      <c r="A834" s="135"/>
      <c r="B834" s="135"/>
      <c r="C834" s="135"/>
      <c r="D834" s="135"/>
      <c r="E834" s="135"/>
      <c r="F834" s="165"/>
      <c r="G834" s="135"/>
      <c r="H834" s="165"/>
      <c r="I834" s="165"/>
      <c r="J834" s="135"/>
      <c r="K834" s="165"/>
      <c r="L834" s="16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5.75" customHeight="1">
      <c r="A835" s="135"/>
      <c r="B835" s="135"/>
      <c r="C835" s="135"/>
      <c r="D835" s="135"/>
      <c r="E835" s="135"/>
      <c r="F835" s="165"/>
      <c r="G835" s="135"/>
      <c r="H835" s="165"/>
      <c r="I835" s="165"/>
      <c r="J835" s="135"/>
      <c r="K835" s="165"/>
      <c r="L835" s="165"/>
      <c r="M835" s="135"/>
      <c r="N835" s="135"/>
      <c r="O835" s="135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5.75" customHeight="1">
      <c r="A836" s="135"/>
      <c r="B836" s="135"/>
      <c r="C836" s="135"/>
      <c r="D836" s="135"/>
      <c r="E836" s="135"/>
      <c r="F836" s="165"/>
      <c r="G836" s="135"/>
      <c r="H836" s="165"/>
      <c r="I836" s="165"/>
      <c r="J836" s="135"/>
      <c r="K836" s="165"/>
      <c r="L836" s="165"/>
      <c r="M836" s="135"/>
      <c r="N836" s="135"/>
      <c r="O836" s="135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5.75" customHeight="1">
      <c r="A837" s="135"/>
      <c r="B837" s="135"/>
      <c r="C837" s="135"/>
      <c r="D837" s="135"/>
      <c r="E837" s="135"/>
      <c r="F837" s="165"/>
      <c r="G837" s="135"/>
      <c r="H837" s="165"/>
      <c r="I837" s="165"/>
      <c r="J837" s="135"/>
      <c r="K837" s="165"/>
      <c r="L837" s="165"/>
      <c r="M837" s="135"/>
      <c r="N837" s="135"/>
      <c r="O837" s="135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5.75" customHeight="1">
      <c r="A838" s="135"/>
      <c r="B838" s="135"/>
      <c r="C838" s="135"/>
      <c r="D838" s="135"/>
      <c r="E838" s="135"/>
      <c r="F838" s="165"/>
      <c r="G838" s="135"/>
      <c r="H838" s="165"/>
      <c r="I838" s="165"/>
      <c r="J838" s="135"/>
      <c r="K838" s="165"/>
      <c r="L838" s="165"/>
      <c r="M838" s="135"/>
      <c r="N838" s="135"/>
      <c r="O838" s="135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5.75" customHeight="1">
      <c r="A839" s="135"/>
      <c r="B839" s="135"/>
      <c r="C839" s="135"/>
      <c r="D839" s="135"/>
      <c r="E839" s="135"/>
      <c r="F839" s="165"/>
      <c r="G839" s="135"/>
      <c r="H839" s="165"/>
      <c r="I839" s="165"/>
      <c r="J839" s="135"/>
      <c r="K839" s="165"/>
      <c r="L839" s="165"/>
      <c r="M839" s="135"/>
      <c r="N839" s="135"/>
      <c r="O839" s="135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5.75" customHeight="1">
      <c r="A840" s="135"/>
      <c r="B840" s="135"/>
      <c r="C840" s="135"/>
      <c r="D840" s="135"/>
      <c r="E840" s="135"/>
      <c r="F840" s="165"/>
      <c r="G840" s="135"/>
      <c r="H840" s="165"/>
      <c r="I840" s="165"/>
      <c r="J840" s="135"/>
      <c r="K840" s="165"/>
      <c r="L840" s="165"/>
      <c r="M840" s="135"/>
      <c r="N840" s="135"/>
      <c r="O840" s="135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5.75" customHeight="1">
      <c r="A841" s="135"/>
      <c r="B841" s="135"/>
      <c r="C841" s="135"/>
      <c r="D841" s="135"/>
      <c r="E841" s="135"/>
      <c r="F841" s="165"/>
      <c r="G841" s="135"/>
      <c r="H841" s="165"/>
      <c r="I841" s="165"/>
      <c r="J841" s="135"/>
      <c r="K841" s="165"/>
      <c r="L841" s="165"/>
      <c r="M841" s="135"/>
      <c r="N841" s="135"/>
      <c r="O841" s="135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5.75" customHeight="1">
      <c r="A842" s="135"/>
      <c r="B842" s="135"/>
      <c r="C842" s="135"/>
      <c r="D842" s="135"/>
      <c r="E842" s="135"/>
      <c r="F842" s="165"/>
      <c r="G842" s="135"/>
      <c r="H842" s="165"/>
      <c r="I842" s="165"/>
      <c r="J842" s="135"/>
      <c r="K842" s="165"/>
      <c r="L842" s="165"/>
      <c r="M842" s="135"/>
      <c r="N842" s="135"/>
      <c r="O842" s="135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5.75" customHeight="1">
      <c r="A843" s="135"/>
      <c r="B843" s="135"/>
      <c r="C843" s="135"/>
      <c r="D843" s="135"/>
      <c r="E843" s="135"/>
      <c r="F843" s="165"/>
      <c r="G843" s="135"/>
      <c r="H843" s="165"/>
      <c r="I843" s="165"/>
      <c r="J843" s="135"/>
      <c r="K843" s="165"/>
      <c r="L843" s="16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5.75" customHeight="1">
      <c r="A844" s="135"/>
      <c r="B844" s="135"/>
      <c r="C844" s="135"/>
      <c r="D844" s="135"/>
      <c r="E844" s="135"/>
      <c r="F844" s="165"/>
      <c r="G844" s="135"/>
      <c r="H844" s="165"/>
      <c r="I844" s="165"/>
      <c r="J844" s="135"/>
      <c r="K844" s="165"/>
      <c r="L844" s="165"/>
      <c r="M844" s="135"/>
      <c r="N844" s="135"/>
      <c r="O844" s="135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5.75" customHeight="1">
      <c r="A845" s="135"/>
      <c r="B845" s="135"/>
      <c r="C845" s="135"/>
      <c r="D845" s="135"/>
      <c r="E845" s="135"/>
      <c r="F845" s="165"/>
      <c r="G845" s="135"/>
      <c r="H845" s="165"/>
      <c r="I845" s="165"/>
      <c r="J845" s="135"/>
      <c r="K845" s="165"/>
      <c r="L845" s="16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5.75" customHeight="1">
      <c r="A846" s="135"/>
      <c r="B846" s="135"/>
      <c r="C846" s="135"/>
      <c r="D846" s="135"/>
      <c r="E846" s="135"/>
      <c r="F846" s="165"/>
      <c r="G846" s="135"/>
      <c r="H846" s="165"/>
      <c r="I846" s="165"/>
      <c r="J846" s="135"/>
      <c r="K846" s="165"/>
      <c r="L846" s="16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5.75" customHeight="1">
      <c r="A847" s="135"/>
      <c r="B847" s="135"/>
      <c r="C847" s="135"/>
      <c r="D847" s="135"/>
      <c r="E847" s="135"/>
      <c r="F847" s="165"/>
      <c r="G847" s="135"/>
      <c r="H847" s="165"/>
      <c r="I847" s="165"/>
      <c r="J847" s="135"/>
      <c r="K847" s="165"/>
      <c r="L847" s="16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5.75" customHeight="1">
      <c r="A848" s="135"/>
      <c r="B848" s="135"/>
      <c r="C848" s="135"/>
      <c r="D848" s="135"/>
      <c r="E848" s="135"/>
      <c r="F848" s="165"/>
      <c r="G848" s="135"/>
      <c r="H848" s="165"/>
      <c r="I848" s="165"/>
      <c r="J848" s="135"/>
      <c r="K848" s="165"/>
      <c r="L848" s="16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5.75" customHeight="1">
      <c r="A849" s="135"/>
      <c r="B849" s="135"/>
      <c r="C849" s="135"/>
      <c r="D849" s="135"/>
      <c r="E849" s="135"/>
      <c r="F849" s="165"/>
      <c r="G849" s="135"/>
      <c r="H849" s="165"/>
      <c r="I849" s="165"/>
      <c r="J849" s="135"/>
      <c r="K849" s="165"/>
      <c r="L849" s="16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5.75" customHeight="1">
      <c r="A850" s="135"/>
      <c r="B850" s="135"/>
      <c r="C850" s="135"/>
      <c r="D850" s="135"/>
      <c r="E850" s="135"/>
      <c r="F850" s="165"/>
      <c r="G850" s="135"/>
      <c r="H850" s="165"/>
      <c r="I850" s="165"/>
      <c r="J850" s="135"/>
      <c r="K850" s="165"/>
      <c r="L850" s="16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5.75" customHeight="1">
      <c r="A851" s="135"/>
      <c r="B851" s="135"/>
      <c r="C851" s="135"/>
      <c r="D851" s="135"/>
      <c r="E851" s="135"/>
      <c r="F851" s="165"/>
      <c r="G851" s="135"/>
      <c r="H851" s="165"/>
      <c r="I851" s="165"/>
      <c r="J851" s="135"/>
      <c r="K851" s="165"/>
      <c r="L851" s="165"/>
      <c r="M851" s="135"/>
      <c r="N851" s="135"/>
      <c r="O851" s="135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5.75" customHeight="1">
      <c r="A852" s="135"/>
      <c r="B852" s="135"/>
      <c r="C852" s="135"/>
      <c r="D852" s="135"/>
      <c r="E852" s="135"/>
      <c r="F852" s="165"/>
      <c r="G852" s="135"/>
      <c r="H852" s="165"/>
      <c r="I852" s="165"/>
      <c r="J852" s="135"/>
      <c r="K852" s="165"/>
      <c r="L852" s="165"/>
      <c r="M852" s="135"/>
      <c r="N852" s="135"/>
      <c r="O852" s="135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5.75" customHeight="1">
      <c r="A853" s="135"/>
      <c r="B853" s="135"/>
      <c r="C853" s="135"/>
      <c r="D853" s="135"/>
      <c r="E853" s="135"/>
      <c r="F853" s="165"/>
      <c r="G853" s="135"/>
      <c r="H853" s="165"/>
      <c r="I853" s="165"/>
      <c r="J853" s="135"/>
      <c r="K853" s="165"/>
      <c r="L853" s="165"/>
      <c r="M853" s="135"/>
      <c r="N853" s="135"/>
      <c r="O853" s="135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5.75" customHeight="1">
      <c r="A854" s="135"/>
      <c r="B854" s="135"/>
      <c r="C854" s="135"/>
      <c r="D854" s="135"/>
      <c r="E854" s="135"/>
      <c r="F854" s="165"/>
      <c r="G854" s="135"/>
      <c r="H854" s="165"/>
      <c r="I854" s="165"/>
      <c r="J854" s="135"/>
      <c r="K854" s="165"/>
      <c r="L854" s="165"/>
      <c r="M854" s="135"/>
      <c r="N854" s="135"/>
      <c r="O854" s="135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5.75" customHeight="1">
      <c r="A855" s="135"/>
      <c r="B855" s="135"/>
      <c r="C855" s="135"/>
      <c r="D855" s="135"/>
      <c r="E855" s="135"/>
      <c r="F855" s="165"/>
      <c r="G855" s="135"/>
      <c r="H855" s="165"/>
      <c r="I855" s="165"/>
      <c r="J855" s="135"/>
      <c r="K855" s="165"/>
      <c r="L855" s="165"/>
      <c r="M855" s="135"/>
      <c r="N855" s="135"/>
      <c r="O855" s="135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5.75" customHeight="1">
      <c r="A856" s="135"/>
      <c r="B856" s="135"/>
      <c r="C856" s="135"/>
      <c r="D856" s="135"/>
      <c r="E856" s="135"/>
      <c r="F856" s="165"/>
      <c r="G856" s="135"/>
      <c r="H856" s="165"/>
      <c r="I856" s="165"/>
      <c r="J856" s="135"/>
      <c r="K856" s="165"/>
      <c r="L856" s="165"/>
      <c r="M856" s="135"/>
      <c r="N856" s="135"/>
      <c r="O856" s="135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5.75" customHeight="1">
      <c r="A857" s="135"/>
      <c r="B857" s="135"/>
      <c r="C857" s="135"/>
      <c r="D857" s="135"/>
      <c r="E857" s="135"/>
      <c r="F857" s="165"/>
      <c r="G857" s="135"/>
      <c r="H857" s="165"/>
      <c r="I857" s="165"/>
      <c r="J857" s="135"/>
      <c r="K857" s="165"/>
      <c r="L857" s="165"/>
      <c r="M857" s="135"/>
      <c r="N857" s="135"/>
      <c r="O857" s="135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5.75" customHeight="1">
      <c r="A858" s="135"/>
      <c r="B858" s="135"/>
      <c r="C858" s="135"/>
      <c r="D858" s="135"/>
      <c r="E858" s="135"/>
      <c r="F858" s="165"/>
      <c r="G858" s="135"/>
      <c r="H858" s="165"/>
      <c r="I858" s="165"/>
      <c r="J858" s="135"/>
      <c r="K858" s="165"/>
      <c r="L858" s="165"/>
      <c r="M858" s="135"/>
      <c r="N858" s="135"/>
      <c r="O858" s="135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5.75" customHeight="1">
      <c r="A859" s="135"/>
      <c r="B859" s="135"/>
      <c r="C859" s="135"/>
      <c r="D859" s="135"/>
      <c r="E859" s="135"/>
      <c r="F859" s="165"/>
      <c r="G859" s="135"/>
      <c r="H859" s="165"/>
      <c r="I859" s="165"/>
      <c r="J859" s="135"/>
      <c r="K859" s="165"/>
      <c r="L859" s="165"/>
      <c r="M859" s="135"/>
      <c r="N859" s="135"/>
      <c r="O859" s="135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5.75" customHeight="1">
      <c r="A860" s="135"/>
      <c r="B860" s="135"/>
      <c r="C860" s="135"/>
      <c r="D860" s="135"/>
      <c r="E860" s="135"/>
      <c r="F860" s="165"/>
      <c r="G860" s="135"/>
      <c r="H860" s="165"/>
      <c r="I860" s="165"/>
      <c r="J860" s="135"/>
      <c r="K860" s="165"/>
      <c r="L860" s="165"/>
      <c r="M860" s="135"/>
      <c r="N860" s="135"/>
      <c r="O860" s="135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5.75" customHeight="1">
      <c r="A861" s="135"/>
      <c r="B861" s="135"/>
      <c r="C861" s="135"/>
      <c r="D861" s="135"/>
      <c r="E861" s="135"/>
      <c r="F861" s="165"/>
      <c r="G861" s="135"/>
      <c r="H861" s="165"/>
      <c r="I861" s="165"/>
      <c r="J861" s="135"/>
      <c r="K861" s="165"/>
      <c r="L861" s="165"/>
      <c r="M861" s="135"/>
      <c r="N861" s="135"/>
      <c r="O861" s="135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5.75" customHeight="1">
      <c r="A862" s="135"/>
      <c r="B862" s="135"/>
      <c r="C862" s="135"/>
      <c r="D862" s="135"/>
      <c r="E862" s="135"/>
      <c r="F862" s="165"/>
      <c r="G862" s="135"/>
      <c r="H862" s="165"/>
      <c r="I862" s="165"/>
      <c r="J862" s="135"/>
      <c r="K862" s="165"/>
      <c r="L862" s="165"/>
      <c r="M862" s="135"/>
      <c r="N862" s="135"/>
      <c r="O862" s="135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5.75" customHeight="1">
      <c r="A863" s="135"/>
      <c r="B863" s="135"/>
      <c r="C863" s="135"/>
      <c r="D863" s="135"/>
      <c r="E863" s="135"/>
      <c r="F863" s="165"/>
      <c r="G863" s="135"/>
      <c r="H863" s="165"/>
      <c r="I863" s="165"/>
      <c r="J863" s="135"/>
      <c r="K863" s="165"/>
      <c r="L863" s="165"/>
      <c r="M863" s="135"/>
      <c r="N863" s="135"/>
      <c r="O863" s="135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5.75" customHeight="1">
      <c r="A864" s="135"/>
      <c r="B864" s="135"/>
      <c r="C864" s="135"/>
      <c r="D864" s="135"/>
      <c r="E864" s="135"/>
      <c r="F864" s="165"/>
      <c r="G864" s="135"/>
      <c r="H864" s="165"/>
      <c r="I864" s="165"/>
      <c r="J864" s="135"/>
      <c r="K864" s="165"/>
      <c r="L864" s="165"/>
      <c r="M864" s="135"/>
      <c r="N864" s="135"/>
      <c r="O864" s="135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5.75" customHeight="1">
      <c r="A865" s="135"/>
      <c r="B865" s="135"/>
      <c r="C865" s="135"/>
      <c r="D865" s="135"/>
      <c r="E865" s="135"/>
      <c r="F865" s="165"/>
      <c r="G865" s="135"/>
      <c r="H865" s="165"/>
      <c r="I865" s="165"/>
      <c r="J865" s="135"/>
      <c r="K865" s="165"/>
      <c r="L865" s="165"/>
      <c r="M865" s="135"/>
      <c r="N865" s="135"/>
      <c r="O865" s="135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5.75" customHeight="1">
      <c r="A866" s="135"/>
      <c r="B866" s="135"/>
      <c r="C866" s="135"/>
      <c r="D866" s="135"/>
      <c r="E866" s="135"/>
      <c r="F866" s="165"/>
      <c r="G866" s="135"/>
      <c r="H866" s="165"/>
      <c r="I866" s="165"/>
      <c r="J866" s="135"/>
      <c r="K866" s="165"/>
      <c r="L866" s="165"/>
      <c r="M866" s="135"/>
      <c r="N866" s="135"/>
      <c r="O866" s="135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5.75" customHeight="1">
      <c r="A867" s="135"/>
      <c r="B867" s="135"/>
      <c r="C867" s="135"/>
      <c r="D867" s="135"/>
      <c r="E867" s="135"/>
      <c r="F867" s="165"/>
      <c r="G867" s="135"/>
      <c r="H867" s="165"/>
      <c r="I867" s="165"/>
      <c r="J867" s="135"/>
      <c r="K867" s="165"/>
      <c r="L867" s="165"/>
      <c r="M867" s="135"/>
      <c r="N867" s="135"/>
      <c r="O867" s="135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5.75" customHeight="1">
      <c r="A868" s="135"/>
      <c r="B868" s="135"/>
      <c r="C868" s="135"/>
      <c r="D868" s="135"/>
      <c r="E868" s="135"/>
      <c r="F868" s="165"/>
      <c r="G868" s="135"/>
      <c r="H868" s="165"/>
      <c r="I868" s="165"/>
      <c r="J868" s="135"/>
      <c r="K868" s="165"/>
      <c r="L868" s="165"/>
      <c r="M868" s="135"/>
      <c r="N868" s="135"/>
      <c r="O868" s="135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5.75" customHeight="1">
      <c r="A869" s="135"/>
      <c r="B869" s="135"/>
      <c r="C869" s="135"/>
      <c r="D869" s="135"/>
      <c r="E869" s="135"/>
      <c r="F869" s="165"/>
      <c r="G869" s="135"/>
      <c r="H869" s="165"/>
      <c r="I869" s="165"/>
      <c r="J869" s="135"/>
      <c r="K869" s="165"/>
      <c r="L869" s="165"/>
      <c r="M869" s="135"/>
      <c r="N869" s="135"/>
      <c r="O869" s="135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5.75" customHeight="1">
      <c r="A870" s="135"/>
      <c r="B870" s="135"/>
      <c r="C870" s="135"/>
      <c r="D870" s="135"/>
      <c r="E870" s="135"/>
      <c r="F870" s="165"/>
      <c r="G870" s="135"/>
      <c r="H870" s="165"/>
      <c r="I870" s="165"/>
      <c r="J870" s="135"/>
      <c r="K870" s="165"/>
      <c r="L870" s="165"/>
      <c r="M870" s="135"/>
      <c r="N870" s="135"/>
      <c r="O870" s="135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5.75" customHeight="1">
      <c r="A871" s="135"/>
      <c r="B871" s="135"/>
      <c r="C871" s="135"/>
      <c r="D871" s="135"/>
      <c r="E871" s="135"/>
      <c r="F871" s="165"/>
      <c r="G871" s="135"/>
      <c r="H871" s="165"/>
      <c r="I871" s="165"/>
      <c r="J871" s="135"/>
      <c r="K871" s="165"/>
      <c r="L871" s="165"/>
      <c r="M871" s="135"/>
      <c r="N871" s="135"/>
      <c r="O871" s="135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5.75" customHeight="1">
      <c r="A872" s="135"/>
      <c r="B872" s="135"/>
      <c r="C872" s="135"/>
      <c r="D872" s="135"/>
      <c r="E872" s="135"/>
      <c r="F872" s="165"/>
      <c r="G872" s="135"/>
      <c r="H872" s="165"/>
      <c r="I872" s="165"/>
      <c r="J872" s="135"/>
      <c r="K872" s="165"/>
      <c r="L872" s="165"/>
      <c r="M872" s="135"/>
      <c r="N872" s="135"/>
      <c r="O872" s="135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5.75" customHeight="1">
      <c r="A873" s="135"/>
      <c r="B873" s="135"/>
      <c r="C873" s="135"/>
      <c r="D873" s="135"/>
      <c r="E873" s="135"/>
      <c r="F873" s="165"/>
      <c r="G873" s="135"/>
      <c r="H873" s="165"/>
      <c r="I873" s="165"/>
      <c r="J873" s="135"/>
      <c r="K873" s="165"/>
      <c r="L873" s="165"/>
      <c r="M873" s="135"/>
      <c r="N873" s="135"/>
      <c r="O873" s="135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5.75" customHeight="1">
      <c r="A874" s="135"/>
      <c r="B874" s="135"/>
      <c r="C874" s="135"/>
      <c r="D874" s="135"/>
      <c r="E874" s="135"/>
      <c r="F874" s="165"/>
      <c r="G874" s="135"/>
      <c r="H874" s="165"/>
      <c r="I874" s="165"/>
      <c r="J874" s="135"/>
      <c r="K874" s="165"/>
      <c r="L874" s="165"/>
      <c r="M874" s="135"/>
      <c r="N874" s="135"/>
      <c r="O874" s="135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5.75" customHeight="1">
      <c r="A875" s="135"/>
      <c r="B875" s="135"/>
      <c r="C875" s="135"/>
      <c r="D875" s="135"/>
      <c r="E875" s="135"/>
      <c r="F875" s="165"/>
      <c r="G875" s="135"/>
      <c r="H875" s="165"/>
      <c r="I875" s="165"/>
      <c r="J875" s="135"/>
      <c r="K875" s="165"/>
      <c r="L875" s="165"/>
      <c r="M875" s="135"/>
      <c r="N875" s="135"/>
      <c r="O875" s="135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5.75" customHeight="1">
      <c r="A876" s="135"/>
      <c r="B876" s="135"/>
      <c r="C876" s="135"/>
      <c r="D876" s="135"/>
      <c r="E876" s="135"/>
      <c r="F876" s="165"/>
      <c r="G876" s="135"/>
      <c r="H876" s="165"/>
      <c r="I876" s="165"/>
      <c r="J876" s="135"/>
      <c r="K876" s="165"/>
      <c r="L876" s="165"/>
      <c r="M876" s="135"/>
      <c r="N876" s="135"/>
      <c r="O876" s="135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5.75" customHeight="1">
      <c r="A877" s="135"/>
      <c r="B877" s="135"/>
      <c r="C877" s="135"/>
      <c r="D877" s="135"/>
      <c r="E877" s="135"/>
      <c r="F877" s="165"/>
      <c r="G877" s="135"/>
      <c r="H877" s="165"/>
      <c r="I877" s="165"/>
      <c r="J877" s="135"/>
      <c r="K877" s="165"/>
      <c r="L877" s="165"/>
      <c r="M877" s="135"/>
      <c r="N877" s="135"/>
      <c r="O877" s="135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5.75" customHeight="1">
      <c r="A878" s="135"/>
      <c r="B878" s="135"/>
      <c r="C878" s="135"/>
      <c r="D878" s="135"/>
      <c r="E878" s="135"/>
      <c r="F878" s="165"/>
      <c r="G878" s="135"/>
      <c r="H878" s="165"/>
      <c r="I878" s="165"/>
      <c r="J878" s="135"/>
      <c r="K878" s="165"/>
      <c r="L878" s="165"/>
      <c r="M878" s="135"/>
      <c r="N878" s="135"/>
      <c r="O878" s="135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5.75" customHeight="1">
      <c r="A879" s="135"/>
      <c r="B879" s="135"/>
      <c r="C879" s="135"/>
      <c r="D879" s="135"/>
      <c r="E879" s="135"/>
      <c r="F879" s="165"/>
      <c r="G879" s="135"/>
      <c r="H879" s="165"/>
      <c r="I879" s="165"/>
      <c r="J879" s="135"/>
      <c r="K879" s="165"/>
      <c r="L879" s="165"/>
      <c r="M879" s="135"/>
      <c r="N879" s="135"/>
      <c r="O879" s="135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5.75" customHeight="1">
      <c r="A880" s="135"/>
      <c r="B880" s="135"/>
      <c r="C880" s="135"/>
      <c r="D880" s="135"/>
      <c r="E880" s="135"/>
      <c r="F880" s="165"/>
      <c r="G880" s="135"/>
      <c r="H880" s="165"/>
      <c r="I880" s="165"/>
      <c r="J880" s="135"/>
      <c r="K880" s="165"/>
      <c r="L880" s="165"/>
      <c r="M880" s="135"/>
      <c r="N880" s="135"/>
      <c r="O880" s="135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5.75" customHeight="1">
      <c r="A881" s="135"/>
      <c r="B881" s="135"/>
      <c r="C881" s="135"/>
      <c r="D881" s="135"/>
      <c r="E881" s="135"/>
      <c r="F881" s="165"/>
      <c r="G881" s="135"/>
      <c r="H881" s="165"/>
      <c r="I881" s="165"/>
      <c r="J881" s="135"/>
      <c r="K881" s="165"/>
      <c r="L881" s="165"/>
      <c r="M881" s="135"/>
      <c r="N881" s="135"/>
      <c r="O881" s="135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5.75" customHeight="1">
      <c r="A882" s="135"/>
      <c r="B882" s="135"/>
      <c r="C882" s="135"/>
      <c r="D882" s="135"/>
      <c r="E882" s="135"/>
      <c r="F882" s="165"/>
      <c r="G882" s="135"/>
      <c r="H882" s="165"/>
      <c r="I882" s="165"/>
      <c r="J882" s="135"/>
      <c r="K882" s="165"/>
      <c r="L882" s="16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5.75" customHeight="1">
      <c r="A883" s="135"/>
      <c r="B883" s="135"/>
      <c r="C883" s="135"/>
      <c r="D883" s="135"/>
      <c r="E883" s="135"/>
      <c r="F883" s="165"/>
      <c r="G883" s="135"/>
      <c r="H883" s="165"/>
      <c r="I883" s="165"/>
      <c r="J883" s="135"/>
      <c r="K883" s="165"/>
      <c r="L883" s="165"/>
      <c r="M883" s="135"/>
      <c r="N883" s="135"/>
      <c r="O883" s="135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5.75" customHeight="1">
      <c r="A884" s="135"/>
      <c r="B884" s="135"/>
      <c r="C884" s="135"/>
      <c r="D884" s="135"/>
      <c r="E884" s="135"/>
      <c r="F884" s="165"/>
      <c r="G884" s="135"/>
      <c r="H884" s="165"/>
      <c r="I884" s="165"/>
      <c r="J884" s="135"/>
      <c r="K884" s="165"/>
      <c r="L884" s="165"/>
      <c r="M884" s="135"/>
      <c r="N884" s="135"/>
      <c r="O884" s="135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5.75" customHeight="1">
      <c r="A885" s="135"/>
      <c r="B885" s="135"/>
      <c r="C885" s="135"/>
      <c r="D885" s="135"/>
      <c r="E885" s="135"/>
      <c r="F885" s="165"/>
      <c r="G885" s="135"/>
      <c r="H885" s="165"/>
      <c r="I885" s="165"/>
      <c r="J885" s="135"/>
      <c r="K885" s="165"/>
      <c r="L885" s="16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5.75" customHeight="1">
      <c r="A886" s="135"/>
      <c r="B886" s="135"/>
      <c r="C886" s="135"/>
      <c r="D886" s="135"/>
      <c r="E886" s="135"/>
      <c r="F886" s="165"/>
      <c r="G886" s="135"/>
      <c r="H886" s="165"/>
      <c r="I886" s="165"/>
      <c r="J886" s="135"/>
      <c r="K886" s="165"/>
      <c r="L886" s="165"/>
      <c r="M886" s="135"/>
      <c r="N886" s="135"/>
      <c r="O886" s="135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5.75" customHeight="1">
      <c r="A887" s="135"/>
      <c r="B887" s="135"/>
      <c r="C887" s="135"/>
      <c r="D887" s="135"/>
      <c r="E887" s="135"/>
      <c r="F887" s="165"/>
      <c r="G887" s="135"/>
      <c r="H887" s="165"/>
      <c r="I887" s="165"/>
      <c r="J887" s="135"/>
      <c r="K887" s="165"/>
      <c r="L887" s="16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5.75" customHeight="1">
      <c r="A888" s="135"/>
      <c r="B888" s="135"/>
      <c r="C888" s="135"/>
      <c r="D888" s="135"/>
      <c r="E888" s="135"/>
      <c r="F888" s="165"/>
      <c r="G888" s="135"/>
      <c r="H888" s="165"/>
      <c r="I888" s="165"/>
      <c r="J888" s="135"/>
      <c r="K888" s="165"/>
      <c r="L888" s="16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5.75" customHeight="1">
      <c r="A889" s="135"/>
      <c r="B889" s="135"/>
      <c r="C889" s="135"/>
      <c r="D889" s="135"/>
      <c r="E889" s="135"/>
      <c r="F889" s="165"/>
      <c r="G889" s="135"/>
      <c r="H889" s="165"/>
      <c r="I889" s="165"/>
      <c r="J889" s="135"/>
      <c r="K889" s="165"/>
      <c r="L889" s="16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5.75" customHeight="1">
      <c r="A890" s="135"/>
      <c r="B890" s="135"/>
      <c r="C890" s="135"/>
      <c r="D890" s="135"/>
      <c r="E890" s="135"/>
      <c r="F890" s="165"/>
      <c r="G890" s="135"/>
      <c r="H890" s="165"/>
      <c r="I890" s="165"/>
      <c r="J890" s="135"/>
      <c r="K890" s="165"/>
      <c r="L890" s="165"/>
      <c r="M890" s="135"/>
      <c r="N890" s="135"/>
      <c r="O890" s="135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5.75" customHeight="1">
      <c r="A891" s="135"/>
      <c r="B891" s="135"/>
      <c r="C891" s="135"/>
      <c r="D891" s="135"/>
      <c r="E891" s="135"/>
      <c r="F891" s="165"/>
      <c r="G891" s="135"/>
      <c r="H891" s="165"/>
      <c r="I891" s="165"/>
      <c r="J891" s="135"/>
      <c r="K891" s="165"/>
      <c r="L891" s="165"/>
      <c r="M891" s="135"/>
      <c r="N891" s="135"/>
      <c r="O891" s="135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5.75" customHeight="1">
      <c r="A892" s="135"/>
      <c r="B892" s="135"/>
      <c r="C892" s="135"/>
      <c r="D892" s="135"/>
      <c r="E892" s="135"/>
      <c r="F892" s="165"/>
      <c r="G892" s="135"/>
      <c r="H892" s="165"/>
      <c r="I892" s="165"/>
      <c r="J892" s="135"/>
      <c r="K892" s="165"/>
      <c r="L892" s="165"/>
      <c r="M892" s="135"/>
      <c r="N892" s="135"/>
      <c r="O892" s="135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5.75" customHeight="1">
      <c r="A893" s="135"/>
      <c r="B893" s="135"/>
      <c r="C893" s="135"/>
      <c r="D893" s="135"/>
      <c r="E893" s="135"/>
      <c r="F893" s="165"/>
      <c r="G893" s="135"/>
      <c r="H893" s="165"/>
      <c r="I893" s="165"/>
      <c r="J893" s="135"/>
      <c r="K893" s="165"/>
      <c r="L893" s="165"/>
      <c r="M893" s="135"/>
      <c r="N893" s="135"/>
      <c r="O893" s="135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5.75" customHeight="1">
      <c r="A894" s="135"/>
      <c r="B894" s="135"/>
      <c r="C894" s="135"/>
      <c r="D894" s="135"/>
      <c r="E894" s="135"/>
      <c r="F894" s="165"/>
      <c r="G894" s="135"/>
      <c r="H894" s="165"/>
      <c r="I894" s="165"/>
      <c r="J894" s="135"/>
      <c r="K894" s="165"/>
      <c r="L894" s="165"/>
      <c r="M894" s="135"/>
      <c r="N894" s="135"/>
      <c r="O894" s="135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5.75" customHeight="1">
      <c r="A895" s="135"/>
      <c r="B895" s="135"/>
      <c r="C895" s="135"/>
      <c r="D895" s="135"/>
      <c r="E895" s="135"/>
      <c r="F895" s="165"/>
      <c r="G895" s="135"/>
      <c r="H895" s="165"/>
      <c r="I895" s="165"/>
      <c r="J895" s="135"/>
      <c r="K895" s="165"/>
      <c r="L895" s="165"/>
      <c r="M895" s="135"/>
      <c r="N895" s="135"/>
      <c r="O895" s="135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5.75" customHeight="1">
      <c r="A896" s="135"/>
      <c r="B896" s="135"/>
      <c r="C896" s="135"/>
      <c r="D896" s="135"/>
      <c r="E896" s="135"/>
      <c r="F896" s="165"/>
      <c r="G896" s="135"/>
      <c r="H896" s="165"/>
      <c r="I896" s="165"/>
      <c r="J896" s="135"/>
      <c r="K896" s="165"/>
      <c r="L896" s="165"/>
      <c r="M896" s="135"/>
      <c r="N896" s="135"/>
      <c r="O896" s="135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5.75" customHeight="1">
      <c r="A897" s="135"/>
      <c r="B897" s="135"/>
      <c r="C897" s="135"/>
      <c r="D897" s="135"/>
      <c r="E897" s="135"/>
      <c r="F897" s="165"/>
      <c r="G897" s="135"/>
      <c r="H897" s="165"/>
      <c r="I897" s="165"/>
      <c r="J897" s="135"/>
      <c r="K897" s="165"/>
      <c r="L897" s="165"/>
      <c r="M897" s="135"/>
      <c r="N897" s="135"/>
      <c r="O897" s="135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5.75" customHeight="1">
      <c r="A898" s="135"/>
      <c r="B898" s="135"/>
      <c r="C898" s="135"/>
      <c r="D898" s="135"/>
      <c r="E898" s="135"/>
      <c r="F898" s="165"/>
      <c r="G898" s="135"/>
      <c r="H898" s="165"/>
      <c r="I898" s="165"/>
      <c r="J898" s="135"/>
      <c r="K898" s="165"/>
      <c r="L898" s="165"/>
      <c r="M898" s="135"/>
      <c r="N898" s="135"/>
      <c r="O898" s="135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5.75" customHeight="1">
      <c r="A899" s="135"/>
      <c r="B899" s="135"/>
      <c r="C899" s="135"/>
      <c r="D899" s="135"/>
      <c r="E899" s="135"/>
      <c r="F899" s="165"/>
      <c r="G899" s="135"/>
      <c r="H899" s="165"/>
      <c r="I899" s="165"/>
      <c r="J899" s="135"/>
      <c r="K899" s="165"/>
      <c r="L899" s="165"/>
      <c r="M899" s="135"/>
      <c r="N899" s="135"/>
      <c r="O899" s="135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5.75" customHeight="1">
      <c r="A900" s="135"/>
      <c r="B900" s="135"/>
      <c r="C900" s="135"/>
      <c r="D900" s="135"/>
      <c r="E900" s="135"/>
      <c r="F900" s="165"/>
      <c r="G900" s="135"/>
      <c r="H900" s="165"/>
      <c r="I900" s="165"/>
      <c r="J900" s="135"/>
      <c r="K900" s="165"/>
      <c r="L900" s="165"/>
      <c r="M900" s="135"/>
      <c r="N900" s="135"/>
      <c r="O900" s="135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5.75" customHeight="1">
      <c r="A901" s="135"/>
      <c r="B901" s="135"/>
      <c r="C901" s="135"/>
      <c r="D901" s="135"/>
      <c r="E901" s="135"/>
      <c r="F901" s="165"/>
      <c r="G901" s="135"/>
      <c r="H901" s="165"/>
      <c r="I901" s="165"/>
      <c r="J901" s="135"/>
      <c r="K901" s="165"/>
      <c r="L901" s="165"/>
      <c r="M901" s="135"/>
      <c r="N901" s="135"/>
      <c r="O901" s="135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5.75" customHeight="1">
      <c r="A902" s="135"/>
      <c r="B902" s="135"/>
      <c r="C902" s="135"/>
      <c r="D902" s="135"/>
      <c r="E902" s="135"/>
      <c r="F902" s="165"/>
      <c r="G902" s="135"/>
      <c r="H902" s="165"/>
      <c r="I902" s="165"/>
      <c r="J902" s="135"/>
      <c r="K902" s="165"/>
      <c r="L902" s="165"/>
      <c r="M902" s="135"/>
      <c r="N902" s="135"/>
      <c r="O902" s="135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5.75" customHeight="1">
      <c r="A903" s="135"/>
      <c r="B903" s="135"/>
      <c r="C903" s="135"/>
      <c r="D903" s="135"/>
      <c r="E903" s="135"/>
      <c r="F903" s="165"/>
      <c r="G903" s="135"/>
      <c r="H903" s="165"/>
      <c r="I903" s="165"/>
      <c r="J903" s="135"/>
      <c r="K903" s="165"/>
      <c r="L903" s="165"/>
      <c r="M903" s="135"/>
      <c r="N903" s="135"/>
      <c r="O903" s="135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5.75" customHeight="1">
      <c r="A904" s="135"/>
      <c r="B904" s="135"/>
      <c r="C904" s="135"/>
      <c r="D904" s="135"/>
      <c r="E904" s="135"/>
      <c r="F904" s="165"/>
      <c r="G904" s="135"/>
      <c r="H904" s="165"/>
      <c r="I904" s="165"/>
      <c r="J904" s="135"/>
      <c r="K904" s="165"/>
      <c r="L904" s="165"/>
      <c r="M904" s="135"/>
      <c r="N904" s="135"/>
      <c r="O904" s="135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5.75" customHeight="1">
      <c r="A905" s="135"/>
      <c r="B905" s="135"/>
      <c r="C905" s="135"/>
      <c r="D905" s="135"/>
      <c r="E905" s="135"/>
      <c r="F905" s="165"/>
      <c r="G905" s="135"/>
      <c r="H905" s="165"/>
      <c r="I905" s="165"/>
      <c r="J905" s="135"/>
      <c r="K905" s="165"/>
      <c r="L905" s="165"/>
      <c r="M905" s="135"/>
      <c r="N905" s="135"/>
      <c r="O905" s="135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5.75" customHeight="1">
      <c r="A906" s="135"/>
      <c r="B906" s="135"/>
      <c r="C906" s="135"/>
      <c r="D906" s="135"/>
      <c r="E906" s="135"/>
      <c r="F906" s="165"/>
      <c r="G906" s="135"/>
      <c r="H906" s="165"/>
      <c r="I906" s="165"/>
      <c r="J906" s="135"/>
      <c r="K906" s="165"/>
      <c r="L906" s="165"/>
      <c r="M906" s="135"/>
      <c r="N906" s="135"/>
      <c r="O906" s="135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5.75" customHeight="1">
      <c r="A907" s="135"/>
      <c r="B907" s="135"/>
      <c r="C907" s="135"/>
      <c r="D907" s="135"/>
      <c r="E907" s="135"/>
      <c r="F907" s="165"/>
      <c r="G907" s="135"/>
      <c r="H907" s="165"/>
      <c r="I907" s="165"/>
      <c r="J907" s="135"/>
      <c r="K907" s="165"/>
      <c r="L907" s="165"/>
      <c r="M907" s="135"/>
      <c r="N907" s="135"/>
      <c r="O907" s="135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5.75" customHeight="1">
      <c r="A908" s="135"/>
      <c r="B908" s="135"/>
      <c r="C908" s="135"/>
      <c r="D908" s="135"/>
      <c r="E908" s="135"/>
      <c r="F908" s="165"/>
      <c r="G908" s="135"/>
      <c r="H908" s="165"/>
      <c r="I908" s="165"/>
      <c r="J908" s="135"/>
      <c r="K908" s="165"/>
      <c r="L908" s="165"/>
      <c r="M908" s="135"/>
      <c r="N908" s="135"/>
      <c r="O908" s="135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5.75" customHeight="1">
      <c r="A909" s="135"/>
      <c r="B909" s="135"/>
      <c r="C909" s="135"/>
      <c r="D909" s="135"/>
      <c r="E909" s="135"/>
      <c r="F909" s="165"/>
      <c r="G909" s="135"/>
      <c r="H909" s="165"/>
      <c r="I909" s="165"/>
      <c r="J909" s="135"/>
      <c r="K909" s="165"/>
      <c r="L909" s="165"/>
      <c r="M909" s="135"/>
      <c r="N909" s="135"/>
      <c r="O909" s="135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5.75" customHeight="1">
      <c r="A910" s="135"/>
      <c r="B910" s="135"/>
      <c r="C910" s="135"/>
      <c r="D910" s="135"/>
      <c r="E910" s="135"/>
      <c r="F910" s="165"/>
      <c r="G910" s="135"/>
      <c r="H910" s="165"/>
      <c r="I910" s="165"/>
      <c r="J910" s="135"/>
      <c r="K910" s="165"/>
      <c r="L910" s="165"/>
      <c r="M910" s="135"/>
      <c r="N910" s="135"/>
      <c r="O910" s="135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5.75" customHeight="1">
      <c r="A911" s="135"/>
      <c r="B911" s="135"/>
      <c r="C911" s="135"/>
      <c r="D911" s="135"/>
      <c r="E911" s="135"/>
      <c r="F911" s="165"/>
      <c r="G911" s="135"/>
      <c r="H911" s="165"/>
      <c r="I911" s="165"/>
      <c r="J911" s="135"/>
      <c r="K911" s="165"/>
      <c r="L911" s="165"/>
      <c r="M911" s="135"/>
      <c r="N911" s="135"/>
      <c r="O911" s="135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5.75" customHeight="1">
      <c r="A912" s="135"/>
      <c r="B912" s="135"/>
      <c r="C912" s="135"/>
      <c r="D912" s="135"/>
      <c r="E912" s="135"/>
      <c r="F912" s="165"/>
      <c r="G912" s="135"/>
      <c r="H912" s="165"/>
      <c r="I912" s="165"/>
      <c r="J912" s="135"/>
      <c r="K912" s="165"/>
      <c r="L912" s="165"/>
      <c r="M912" s="135"/>
      <c r="N912" s="135"/>
      <c r="O912" s="135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5.75" customHeight="1">
      <c r="A913" s="135"/>
      <c r="B913" s="135"/>
      <c r="C913" s="135"/>
      <c r="D913" s="135"/>
      <c r="E913" s="135"/>
      <c r="F913" s="165"/>
      <c r="G913" s="135"/>
      <c r="H913" s="165"/>
      <c r="I913" s="165"/>
      <c r="J913" s="135"/>
      <c r="K913" s="165"/>
      <c r="L913" s="165"/>
      <c r="M913" s="135"/>
      <c r="N913" s="135"/>
      <c r="O913" s="135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5.75" customHeight="1">
      <c r="A914" s="135"/>
      <c r="B914" s="135"/>
      <c r="C914" s="135"/>
      <c r="D914" s="135"/>
      <c r="E914" s="135"/>
      <c r="F914" s="165"/>
      <c r="G914" s="135"/>
      <c r="H914" s="165"/>
      <c r="I914" s="165"/>
      <c r="J914" s="135"/>
      <c r="K914" s="165"/>
      <c r="L914" s="165"/>
      <c r="M914" s="135"/>
      <c r="N914" s="135"/>
      <c r="O914" s="135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5.75" customHeight="1">
      <c r="A915" s="135"/>
      <c r="B915" s="135"/>
      <c r="C915" s="135"/>
      <c r="D915" s="135"/>
      <c r="E915" s="135"/>
      <c r="F915" s="165"/>
      <c r="G915" s="135"/>
      <c r="H915" s="165"/>
      <c r="I915" s="165"/>
      <c r="J915" s="135"/>
      <c r="K915" s="165"/>
      <c r="L915" s="165"/>
      <c r="M915" s="135"/>
      <c r="N915" s="135"/>
      <c r="O915" s="135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5.75" customHeight="1">
      <c r="A916" s="135"/>
      <c r="B916" s="135"/>
      <c r="C916" s="135"/>
      <c r="D916" s="135"/>
      <c r="E916" s="135"/>
      <c r="F916" s="165"/>
      <c r="G916" s="135"/>
      <c r="H916" s="165"/>
      <c r="I916" s="165"/>
      <c r="J916" s="135"/>
      <c r="K916" s="165"/>
      <c r="L916" s="165"/>
      <c r="M916" s="135"/>
      <c r="N916" s="135"/>
      <c r="O916" s="135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5.75" customHeight="1">
      <c r="A917" s="135"/>
      <c r="B917" s="135"/>
      <c r="C917" s="135"/>
      <c r="D917" s="135"/>
      <c r="E917" s="135"/>
      <c r="F917" s="165"/>
      <c r="G917" s="135"/>
      <c r="H917" s="165"/>
      <c r="I917" s="165"/>
      <c r="J917" s="135"/>
      <c r="K917" s="165"/>
      <c r="L917" s="165"/>
      <c r="M917" s="135"/>
      <c r="N917" s="135"/>
      <c r="O917" s="135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5.75" customHeight="1">
      <c r="A918" s="135"/>
      <c r="B918" s="135"/>
      <c r="C918" s="135"/>
      <c r="D918" s="135"/>
      <c r="E918" s="135"/>
      <c r="F918" s="165"/>
      <c r="G918" s="135"/>
      <c r="H918" s="165"/>
      <c r="I918" s="165"/>
      <c r="J918" s="135"/>
      <c r="K918" s="165"/>
      <c r="L918" s="165"/>
      <c r="M918" s="135"/>
      <c r="N918" s="135"/>
      <c r="O918" s="135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5.75" customHeight="1">
      <c r="A919" s="135"/>
      <c r="B919" s="135"/>
      <c r="C919" s="135"/>
      <c r="D919" s="135"/>
      <c r="E919" s="135"/>
      <c r="F919" s="165"/>
      <c r="G919" s="135"/>
      <c r="H919" s="165"/>
      <c r="I919" s="165"/>
      <c r="J919" s="135"/>
      <c r="K919" s="165"/>
      <c r="L919" s="165"/>
      <c r="M919" s="135"/>
      <c r="N919" s="135"/>
      <c r="O919" s="135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5.75" customHeight="1">
      <c r="A920" s="135"/>
      <c r="B920" s="135"/>
      <c r="C920" s="135"/>
      <c r="D920" s="135"/>
      <c r="E920" s="135"/>
      <c r="F920" s="165"/>
      <c r="G920" s="135"/>
      <c r="H920" s="165"/>
      <c r="I920" s="165"/>
      <c r="J920" s="135"/>
      <c r="K920" s="165"/>
      <c r="L920" s="165"/>
      <c r="M920" s="135"/>
      <c r="N920" s="135"/>
      <c r="O920" s="135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5.75" customHeight="1">
      <c r="A921" s="135"/>
      <c r="B921" s="135"/>
      <c r="C921" s="135"/>
      <c r="D921" s="135"/>
      <c r="E921" s="135"/>
      <c r="F921" s="165"/>
      <c r="G921" s="135"/>
      <c r="H921" s="165"/>
      <c r="I921" s="165"/>
      <c r="J921" s="135"/>
      <c r="K921" s="165"/>
      <c r="L921" s="16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5.75" customHeight="1">
      <c r="A922" s="135"/>
      <c r="B922" s="135"/>
      <c r="C922" s="135"/>
      <c r="D922" s="135"/>
      <c r="E922" s="135"/>
      <c r="F922" s="165"/>
      <c r="G922" s="135"/>
      <c r="H922" s="165"/>
      <c r="I922" s="165"/>
      <c r="J922" s="135"/>
      <c r="K922" s="165"/>
      <c r="L922" s="165"/>
      <c r="M922" s="135"/>
      <c r="N922" s="135"/>
      <c r="O922" s="135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5.75" customHeight="1">
      <c r="A923" s="135"/>
      <c r="B923" s="135"/>
      <c r="C923" s="135"/>
      <c r="D923" s="135"/>
      <c r="E923" s="135"/>
      <c r="F923" s="165"/>
      <c r="G923" s="135"/>
      <c r="H923" s="165"/>
      <c r="I923" s="165"/>
      <c r="J923" s="135"/>
      <c r="K923" s="165"/>
      <c r="L923" s="165"/>
      <c r="M923" s="135"/>
      <c r="N923" s="135"/>
      <c r="O923" s="135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5.75" customHeight="1">
      <c r="A924" s="135"/>
      <c r="B924" s="135"/>
      <c r="C924" s="135"/>
      <c r="D924" s="135"/>
      <c r="E924" s="135"/>
      <c r="F924" s="165"/>
      <c r="G924" s="135"/>
      <c r="H924" s="165"/>
      <c r="I924" s="165"/>
      <c r="J924" s="135"/>
      <c r="K924" s="165"/>
      <c r="L924" s="165"/>
      <c r="M924" s="135"/>
      <c r="N924" s="135"/>
      <c r="O924" s="135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5.75" customHeight="1">
      <c r="A925" s="135"/>
      <c r="B925" s="135"/>
      <c r="C925" s="135"/>
      <c r="D925" s="135"/>
      <c r="E925" s="135"/>
      <c r="F925" s="165"/>
      <c r="G925" s="135"/>
      <c r="H925" s="165"/>
      <c r="I925" s="165"/>
      <c r="J925" s="135"/>
      <c r="K925" s="165"/>
      <c r="L925" s="165"/>
      <c r="M925" s="135"/>
      <c r="N925" s="135"/>
      <c r="O925" s="135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5.75" customHeight="1">
      <c r="A926" s="135"/>
      <c r="B926" s="135"/>
      <c r="C926" s="135"/>
      <c r="D926" s="135"/>
      <c r="E926" s="135"/>
      <c r="F926" s="165"/>
      <c r="G926" s="135"/>
      <c r="H926" s="165"/>
      <c r="I926" s="165"/>
      <c r="J926" s="135"/>
      <c r="K926" s="165"/>
      <c r="L926" s="165"/>
      <c r="M926" s="135"/>
      <c r="N926" s="135"/>
      <c r="O926" s="135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5.75" customHeight="1">
      <c r="A927" s="135"/>
      <c r="B927" s="135"/>
      <c r="C927" s="135"/>
      <c r="D927" s="135"/>
      <c r="E927" s="135"/>
      <c r="F927" s="165"/>
      <c r="G927" s="135"/>
      <c r="H927" s="165"/>
      <c r="I927" s="165"/>
      <c r="J927" s="135"/>
      <c r="K927" s="165"/>
      <c r="L927" s="16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5.75" customHeight="1">
      <c r="A928" s="135"/>
      <c r="B928" s="135"/>
      <c r="C928" s="135"/>
      <c r="D928" s="135"/>
      <c r="E928" s="135"/>
      <c r="F928" s="165"/>
      <c r="G928" s="135"/>
      <c r="H928" s="165"/>
      <c r="I928" s="165"/>
      <c r="J928" s="135"/>
      <c r="K928" s="165"/>
      <c r="L928" s="16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5.75" customHeight="1">
      <c r="A929" s="135"/>
      <c r="B929" s="135"/>
      <c r="C929" s="135"/>
      <c r="D929" s="135"/>
      <c r="E929" s="135"/>
      <c r="F929" s="165"/>
      <c r="G929" s="135"/>
      <c r="H929" s="165"/>
      <c r="I929" s="165"/>
      <c r="J929" s="135"/>
      <c r="K929" s="165"/>
      <c r="L929" s="16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5.75" customHeight="1">
      <c r="A930" s="135"/>
      <c r="B930" s="135"/>
      <c r="C930" s="135"/>
      <c r="D930" s="135"/>
      <c r="E930" s="135"/>
      <c r="F930" s="165"/>
      <c r="G930" s="135"/>
      <c r="H930" s="165"/>
      <c r="I930" s="165"/>
      <c r="J930" s="135"/>
      <c r="K930" s="165"/>
      <c r="L930" s="16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5.75" customHeight="1">
      <c r="A931" s="135"/>
      <c r="B931" s="135"/>
      <c r="C931" s="135"/>
      <c r="D931" s="135"/>
      <c r="E931" s="135"/>
      <c r="F931" s="165"/>
      <c r="G931" s="135"/>
      <c r="H931" s="165"/>
      <c r="I931" s="165"/>
      <c r="J931" s="135"/>
      <c r="K931" s="165"/>
      <c r="L931" s="165"/>
      <c r="M931" s="135"/>
      <c r="N931" s="135"/>
      <c r="O931" s="135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5.75" customHeight="1">
      <c r="A932" s="135"/>
      <c r="B932" s="135"/>
      <c r="C932" s="135"/>
      <c r="D932" s="135"/>
      <c r="E932" s="135"/>
      <c r="F932" s="165"/>
      <c r="G932" s="135"/>
      <c r="H932" s="165"/>
      <c r="I932" s="165"/>
      <c r="J932" s="135"/>
      <c r="K932" s="165"/>
      <c r="L932" s="165"/>
      <c r="M932" s="135"/>
      <c r="N932" s="135"/>
      <c r="O932" s="135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5.75" customHeight="1">
      <c r="A933" s="135"/>
      <c r="B933" s="135"/>
      <c r="C933" s="135"/>
      <c r="D933" s="135"/>
      <c r="E933" s="135"/>
      <c r="F933" s="165"/>
      <c r="G933" s="135"/>
      <c r="H933" s="165"/>
      <c r="I933" s="165"/>
      <c r="J933" s="135"/>
      <c r="K933" s="165"/>
      <c r="L933" s="165"/>
      <c r="M933" s="135"/>
      <c r="N933" s="135"/>
      <c r="O933" s="135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5.75" customHeight="1">
      <c r="A934" s="135"/>
      <c r="B934" s="135"/>
      <c r="C934" s="135"/>
      <c r="D934" s="135"/>
      <c r="E934" s="135"/>
      <c r="F934" s="165"/>
      <c r="G934" s="135"/>
      <c r="H934" s="165"/>
      <c r="I934" s="165"/>
      <c r="J934" s="135"/>
      <c r="K934" s="165"/>
      <c r="L934" s="16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5.75" customHeight="1">
      <c r="A935" s="135"/>
      <c r="B935" s="135"/>
      <c r="C935" s="135"/>
      <c r="D935" s="135"/>
      <c r="E935" s="135"/>
      <c r="F935" s="165"/>
      <c r="G935" s="135"/>
      <c r="H935" s="165"/>
      <c r="I935" s="165"/>
      <c r="J935" s="135"/>
      <c r="K935" s="165"/>
      <c r="L935" s="165"/>
      <c r="M935" s="135"/>
      <c r="N935" s="135"/>
      <c r="O935" s="135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5.75" customHeight="1">
      <c r="A936" s="135"/>
      <c r="B936" s="135"/>
      <c r="C936" s="135"/>
      <c r="D936" s="135"/>
      <c r="E936" s="135"/>
      <c r="F936" s="165"/>
      <c r="G936" s="135"/>
      <c r="H936" s="165"/>
      <c r="I936" s="165"/>
      <c r="J936" s="135"/>
      <c r="K936" s="165"/>
      <c r="L936" s="16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5.75" customHeight="1">
      <c r="A937" s="135"/>
      <c r="B937" s="135"/>
      <c r="C937" s="135"/>
      <c r="D937" s="135"/>
      <c r="E937" s="135"/>
      <c r="F937" s="165"/>
      <c r="G937" s="135"/>
      <c r="H937" s="165"/>
      <c r="I937" s="165"/>
      <c r="J937" s="135"/>
      <c r="K937" s="165"/>
      <c r="L937" s="16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5.75" customHeight="1">
      <c r="A938" s="135"/>
      <c r="B938" s="135"/>
      <c r="C938" s="135"/>
      <c r="D938" s="135"/>
      <c r="E938" s="135"/>
      <c r="F938" s="165"/>
      <c r="G938" s="135"/>
      <c r="H938" s="165"/>
      <c r="I938" s="165"/>
      <c r="J938" s="135"/>
      <c r="K938" s="165"/>
      <c r="L938" s="16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5.75" customHeight="1">
      <c r="A939" s="135"/>
      <c r="B939" s="135"/>
      <c r="C939" s="135"/>
      <c r="D939" s="135"/>
      <c r="E939" s="135"/>
      <c r="F939" s="165"/>
      <c r="G939" s="135"/>
      <c r="H939" s="165"/>
      <c r="I939" s="165"/>
      <c r="J939" s="135"/>
      <c r="K939" s="165"/>
      <c r="L939" s="165"/>
      <c r="M939" s="135"/>
      <c r="N939" s="135"/>
      <c r="O939" s="135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5.75" customHeight="1">
      <c r="A940" s="135"/>
      <c r="B940" s="135"/>
      <c r="C940" s="135"/>
      <c r="D940" s="135"/>
      <c r="E940" s="135"/>
      <c r="F940" s="165"/>
      <c r="G940" s="135"/>
      <c r="H940" s="165"/>
      <c r="I940" s="165"/>
      <c r="J940" s="135"/>
      <c r="K940" s="165"/>
      <c r="L940" s="165"/>
      <c r="M940" s="135"/>
      <c r="N940" s="135"/>
      <c r="O940" s="135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5.75" customHeight="1">
      <c r="A941" s="135"/>
      <c r="B941" s="135"/>
      <c r="C941" s="135"/>
      <c r="D941" s="135"/>
      <c r="E941" s="135"/>
      <c r="F941" s="165"/>
      <c r="G941" s="135"/>
      <c r="H941" s="165"/>
      <c r="I941" s="165"/>
      <c r="J941" s="135"/>
      <c r="K941" s="165"/>
      <c r="L941" s="165"/>
      <c r="M941" s="135"/>
      <c r="N941" s="135"/>
      <c r="O941" s="135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5.75" customHeight="1">
      <c r="A942" s="135"/>
      <c r="B942" s="135"/>
      <c r="C942" s="135"/>
      <c r="D942" s="135"/>
      <c r="E942" s="135"/>
      <c r="F942" s="165"/>
      <c r="G942" s="135"/>
      <c r="H942" s="165"/>
      <c r="I942" s="165"/>
      <c r="J942" s="135"/>
      <c r="K942" s="165"/>
      <c r="L942" s="165"/>
      <c r="M942" s="135"/>
      <c r="N942" s="135"/>
      <c r="O942" s="135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5.75" customHeight="1">
      <c r="A943" s="135"/>
      <c r="B943" s="135"/>
      <c r="C943" s="135"/>
      <c r="D943" s="135"/>
      <c r="E943" s="135"/>
      <c r="F943" s="165"/>
      <c r="G943" s="135"/>
      <c r="H943" s="165"/>
      <c r="I943" s="165"/>
      <c r="J943" s="135"/>
      <c r="K943" s="165"/>
      <c r="L943" s="165"/>
      <c r="M943" s="135"/>
      <c r="N943" s="135"/>
      <c r="O943" s="135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5.75" customHeight="1">
      <c r="A944" s="135"/>
      <c r="B944" s="135"/>
      <c r="C944" s="135"/>
      <c r="D944" s="135"/>
      <c r="E944" s="135"/>
      <c r="F944" s="165"/>
      <c r="G944" s="135"/>
      <c r="H944" s="165"/>
      <c r="I944" s="165"/>
      <c r="J944" s="135"/>
      <c r="K944" s="165"/>
      <c r="L944" s="165"/>
      <c r="M944" s="135"/>
      <c r="N944" s="135"/>
      <c r="O944" s="135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5.75" customHeight="1">
      <c r="A945" s="135"/>
      <c r="B945" s="135"/>
      <c r="C945" s="135"/>
      <c r="D945" s="135"/>
      <c r="E945" s="135"/>
      <c r="F945" s="165"/>
      <c r="G945" s="135"/>
      <c r="H945" s="165"/>
      <c r="I945" s="165"/>
      <c r="J945" s="135"/>
      <c r="K945" s="165"/>
      <c r="L945" s="165"/>
      <c r="M945" s="135"/>
      <c r="N945" s="135"/>
      <c r="O945" s="135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5.75" customHeight="1">
      <c r="A946" s="135"/>
      <c r="B946" s="135"/>
      <c r="C946" s="135"/>
      <c r="D946" s="135"/>
      <c r="E946" s="135"/>
      <c r="F946" s="165"/>
      <c r="G946" s="135"/>
      <c r="H946" s="165"/>
      <c r="I946" s="165"/>
      <c r="J946" s="135"/>
      <c r="K946" s="165"/>
      <c r="L946" s="165"/>
      <c r="M946" s="135"/>
      <c r="N946" s="135"/>
      <c r="O946" s="135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5.75" customHeight="1">
      <c r="A947" s="135"/>
      <c r="B947" s="135"/>
      <c r="C947" s="135"/>
      <c r="D947" s="135"/>
      <c r="E947" s="135"/>
      <c r="F947" s="165"/>
      <c r="G947" s="135"/>
      <c r="H947" s="165"/>
      <c r="I947" s="165"/>
      <c r="J947" s="135"/>
      <c r="K947" s="165"/>
      <c r="L947" s="165"/>
      <c r="M947" s="135"/>
      <c r="N947" s="135"/>
      <c r="O947" s="135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5.75" customHeight="1">
      <c r="A948" s="135"/>
      <c r="B948" s="135"/>
      <c r="C948" s="135"/>
      <c r="D948" s="135"/>
      <c r="E948" s="135"/>
      <c r="F948" s="165"/>
      <c r="G948" s="135"/>
      <c r="H948" s="165"/>
      <c r="I948" s="165"/>
      <c r="J948" s="135"/>
      <c r="K948" s="165"/>
      <c r="L948" s="165"/>
      <c r="M948" s="135"/>
      <c r="N948" s="135"/>
      <c r="O948" s="135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5.75" customHeight="1">
      <c r="A949" s="135"/>
      <c r="B949" s="135"/>
      <c r="C949" s="135"/>
      <c r="D949" s="135"/>
      <c r="E949" s="135"/>
      <c r="F949" s="165"/>
      <c r="G949" s="135"/>
      <c r="H949" s="165"/>
      <c r="I949" s="165"/>
      <c r="J949" s="135"/>
      <c r="K949" s="165"/>
      <c r="L949" s="165"/>
      <c r="M949" s="135"/>
      <c r="N949" s="135"/>
      <c r="O949" s="135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5.75" customHeight="1">
      <c r="A950" s="135"/>
      <c r="B950" s="135"/>
      <c r="C950" s="135"/>
      <c r="D950" s="135"/>
      <c r="E950" s="135"/>
      <c r="F950" s="165"/>
      <c r="G950" s="135"/>
      <c r="H950" s="165"/>
      <c r="I950" s="165"/>
      <c r="J950" s="135"/>
      <c r="K950" s="165"/>
      <c r="L950" s="165"/>
      <c r="M950" s="135"/>
      <c r="N950" s="135"/>
      <c r="O950" s="135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5.75" customHeight="1">
      <c r="A951" s="135"/>
      <c r="B951" s="135"/>
      <c r="C951" s="135"/>
      <c r="D951" s="135"/>
      <c r="E951" s="135"/>
      <c r="F951" s="165"/>
      <c r="G951" s="135"/>
      <c r="H951" s="165"/>
      <c r="I951" s="165"/>
      <c r="J951" s="135"/>
      <c r="K951" s="165"/>
      <c r="L951" s="165"/>
      <c r="M951" s="135"/>
      <c r="N951" s="135"/>
      <c r="O951" s="135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5.75" customHeight="1">
      <c r="A952" s="135"/>
      <c r="B952" s="135"/>
      <c r="C952" s="135"/>
      <c r="D952" s="135"/>
      <c r="E952" s="135"/>
      <c r="F952" s="165"/>
      <c r="G952" s="135"/>
      <c r="H952" s="165"/>
      <c r="I952" s="165"/>
      <c r="J952" s="135"/>
      <c r="K952" s="165"/>
      <c r="L952" s="165"/>
      <c r="M952" s="135"/>
      <c r="N952" s="135"/>
      <c r="O952" s="135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5.75" customHeight="1">
      <c r="A953" s="135"/>
      <c r="B953" s="135"/>
      <c r="C953" s="135"/>
      <c r="D953" s="135"/>
      <c r="E953" s="135"/>
      <c r="F953" s="165"/>
      <c r="G953" s="135"/>
      <c r="H953" s="165"/>
      <c r="I953" s="165"/>
      <c r="J953" s="135"/>
      <c r="K953" s="165"/>
      <c r="L953" s="165"/>
      <c r="M953" s="135"/>
      <c r="N953" s="135"/>
      <c r="O953" s="135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5.75" customHeight="1">
      <c r="A954" s="135"/>
      <c r="B954" s="135"/>
      <c r="C954" s="135"/>
      <c r="D954" s="135"/>
      <c r="E954" s="135"/>
      <c r="F954" s="165"/>
      <c r="G954" s="135"/>
      <c r="H954" s="165"/>
      <c r="I954" s="165"/>
      <c r="J954" s="135"/>
      <c r="K954" s="165"/>
      <c r="L954" s="165"/>
      <c r="M954" s="135"/>
      <c r="N954" s="135"/>
      <c r="O954" s="135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5.75" customHeight="1">
      <c r="A955" s="135"/>
      <c r="B955" s="135"/>
      <c r="C955" s="135"/>
      <c r="D955" s="135"/>
      <c r="E955" s="135"/>
      <c r="F955" s="165"/>
      <c r="G955" s="135"/>
      <c r="H955" s="165"/>
      <c r="I955" s="165"/>
      <c r="J955" s="135"/>
      <c r="K955" s="165"/>
      <c r="L955" s="165"/>
      <c r="M955" s="135"/>
      <c r="N955" s="135"/>
      <c r="O955" s="135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5.75" customHeight="1">
      <c r="A956" s="135"/>
      <c r="B956" s="135"/>
      <c r="C956" s="135"/>
      <c r="D956" s="135"/>
      <c r="E956" s="135"/>
      <c r="F956" s="165"/>
      <c r="G956" s="135"/>
      <c r="H956" s="165"/>
      <c r="I956" s="165"/>
      <c r="J956" s="135"/>
      <c r="K956" s="165"/>
      <c r="L956" s="165"/>
      <c r="M956" s="135"/>
      <c r="N956" s="135"/>
      <c r="O956" s="135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5.75" customHeight="1">
      <c r="A957" s="135"/>
      <c r="B957" s="135"/>
      <c r="C957" s="135"/>
      <c r="D957" s="135"/>
      <c r="E957" s="135"/>
      <c r="F957" s="165"/>
      <c r="G957" s="135"/>
      <c r="H957" s="165"/>
      <c r="I957" s="165"/>
      <c r="J957" s="135"/>
      <c r="K957" s="165"/>
      <c r="L957" s="165"/>
      <c r="M957" s="135"/>
      <c r="N957" s="135"/>
      <c r="O957" s="135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5.75" customHeight="1">
      <c r="A958" s="135"/>
      <c r="B958" s="135"/>
      <c r="C958" s="135"/>
      <c r="D958" s="135"/>
      <c r="E958" s="135"/>
      <c r="F958" s="165"/>
      <c r="G958" s="135"/>
      <c r="H958" s="165"/>
      <c r="I958" s="165"/>
      <c r="J958" s="135"/>
      <c r="K958" s="165"/>
      <c r="L958" s="165"/>
      <c r="M958" s="135"/>
      <c r="N958" s="135"/>
      <c r="O958" s="135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5.75" customHeight="1">
      <c r="A959" s="135"/>
      <c r="B959" s="135"/>
      <c r="C959" s="135"/>
      <c r="D959" s="135"/>
      <c r="E959" s="135"/>
      <c r="F959" s="165"/>
      <c r="G959" s="135"/>
      <c r="H959" s="165"/>
      <c r="I959" s="165"/>
      <c r="J959" s="135"/>
      <c r="K959" s="165"/>
      <c r="L959" s="165"/>
      <c r="M959" s="135"/>
      <c r="N959" s="135"/>
      <c r="O959" s="135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5.75" customHeight="1">
      <c r="A960" s="135"/>
      <c r="B960" s="135"/>
      <c r="C960" s="135"/>
      <c r="D960" s="135"/>
      <c r="E960" s="135"/>
      <c r="F960" s="165"/>
      <c r="G960" s="135"/>
      <c r="H960" s="165"/>
      <c r="I960" s="165"/>
      <c r="J960" s="135"/>
      <c r="K960" s="165"/>
      <c r="L960" s="165"/>
      <c r="M960" s="135"/>
      <c r="N960" s="135"/>
      <c r="O960" s="135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5.75" customHeight="1">
      <c r="A961" s="135"/>
      <c r="B961" s="135"/>
      <c r="C961" s="135"/>
      <c r="D961" s="135"/>
      <c r="E961" s="135"/>
      <c r="F961" s="165"/>
      <c r="G961" s="135"/>
      <c r="H961" s="165"/>
      <c r="I961" s="165"/>
      <c r="J961" s="135"/>
      <c r="K961" s="165"/>
      <c r="L961" s="165"/>
      <c r="M961" s="135"/>
      <c r="N961" s="135"/>
      <c r="O961" s="135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5.75" customHeight="1">
      <c r="A962" s="135"/>
      <c r="B962" s="135"/>
      <c r="C962" s="135"/>
      <c r="D962" s="135"/>
      <c r="E962" s="135"/>
      <c r="F962" s="165"/>
      <c r="G962" s="135"/>
      <c r="H962" s="165"/>
      <c r="I962" s="165"/>
      <c r="J962" s="135"/>
      <c r="K962" s="165"/>
      <c r="L962" s="165"/>
      <c r="M962" s="135"/>
      <c r="N962" s="135"/>
      <c r="O962" s="135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5.75" customHeight="1">
      <c r="A963" s="135"/>
      <c r="B963" s="135"/>
      <c r="C963" s="135"/>
      <c r="D963" s="135"/>
      <c r="E963" s="135"/>
      <c r="F963" s="165"/>
      <c r="G963" s="135"/>
      <c r="H963" s="165"/>
      <c r="I963" s="165"/>
      <c r="J963" s="135"/>
      <c r="K963" s="165"/>
      <c r="L963" s="165"/>
      <c r="M963" s="135"/>
      <c r="N963" s="135"/>
      <c r="O963" s="135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5.75" customHeight="1">
      <c r="A964" s="135"/>
      <c r="B964" s="135"/>
      <c r="C964" s="135"/>
      <c r="D964" s="135"/>
      <c r="E964" s="135"/>
      <c r="F964" s="165"/>
      <c r="G964" s="135"/>
      <c r="H964" s="165"/>
      <c r="I964" s="165"/>
      <c r="J964" s="135"/>
      <c r="K964" s="165"/>
      <c r="L964" s="165"/>
      <c r="M964" s="135"/>
      <c r="N964" s="135"/>
      <c r="O964" s="135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5.75" customHeight="1">
      <c r="A965" s="135"/>
      <c r="B965" s="135"/>
      <c r="C965" s="135"/>
      <c r="D965" s="135"/>
      <c r="E965" s="135"/>
      <c r="F965" s="165"/>
      <c r="G965" s="135"/>
      <c r="H965" s="165"/>
      <c r="I965" s="165"/>
      <c r="J965" s="135"/>
      <c r="K965" s="165"/>
      <c r="L965" s="165"/>
      <c r="M965" s="135"/>
      <c r="N965" s="135"/>
      <c r="O965" s="135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5.75" customHeight="1">
      <c r="A966" s="135"/>
      <c r="B966" s="135"/>
      <c r="C966" s="135"/>
      <c r="D966" s="135"/>
      <c r="E966" s="135"/>
      <c r="F966" s="165"/>
      <c r="G966" s="135"/>
      <c r="H966" s="165"/>
      <c r="I966" s="165"/>
      <c r="J966" s="135"/>
      <c r="K966" s="165"/>
      <c r="L966" s="165"/>
      <c r="M966" s="135"/>
      <c r="N966" s="135"/>
      <c r="O966" s="135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5.75" customHeight="1">
      <c r="A967" s="135"/>
      <c r="B967" s="135"/>
      <c r="C967" s="135"/>
      <c r="D967" s="135"/>
      <c r="E967" s="135"/>
      <c r="F967" s="165"/>
      <c r="G967" s="135"/>
      <c r="H967" s="165"/>
      <c r="I967" s="165"/>
      <c r="J967" s="135"/>
      <c r="K967" s="165"/>
      <c r="L967" s="165"/>
      <c r="M967" s="135"/>
      <c r="N967" s="135"/>
      <c r="O967" s="135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5.75" customHeight="1">
      <c r="A968" s="135"/>
      <c r="B968" s="135"/>
      <c r="C968" s="135"/>
      <c r="D968" s="135"/>
      <c r="E968" s="135"/>
      <c r="F968" s="165"/>
      <c r="G968" s="135"/>
      <c r="H968" s="165"/>
      <c r="I968" s="165"/>
      <c r="J968" s="135"/>
      <c r="K968" s="165"/>
      <c r="L968" s="165"/>
      <c r="M968" s="135"/>
      <c r="N968" s="135"/>
      <c r="O968" s="135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5.75" customHeight="1">
      <c r="A969" s="135"/>
      <c r="B969" s="135"/>
      <c r="C969" s="135"/>
      <c r="D969" s="135"/>
      <c r="E969" s="135"/>
      <c r="F969" s="165"/>
      <c r="G969" s="135"/>
      <c r="H969" s="165"/>
      <c r="I969" s="165"/>
      <c r="J969" s="135"/>
      <c r="K969" s="165"/>
      <c r="L969" s="165"/>
      <c r="M969" s="135"/>
      <c r="N969" s="135"/>
      <c r="O969" s="135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5.75" customHeight="1">
      <c r="A970" s="135"/>
      <c r="B970" s="135"/>
      <c r="C970" s="135"/>
      <c r="D970" s="135"/>
      <c r="E970" s="135"/>
      <c r="F970" s="165"/>
      <c r="G970" s="135"/>
      <c r="H970" s="165"/>
      <c r="I970" s="165"/>
      <c r="J970" s="135"/>
      <c r="K970" s="165"/>
      <c r="L970" s="165"/>
      <c r="M970" s="135"/>
      <c r="N970" s="135"/>
      <c r="O970" s="135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5.75" customHeight="1">
      <c r="A971" s="135"/>
      <c r="B971" s="135"/>
      <c r="C971" s="135"/>
      <c r="D971" s="135"/>
      <c r="E971" s="135"/>
      <c r="F971" s="165"/>
      <c r="G971" s="135"/>
      <c r="H971" s="165"/>
      <c r="I971" s="165"/>
      <c r="J971" s="135"/>
      <c r="K971" s="165"/>
      <c r="L971" s="165"/>
      <c r="M971" s="135"/>
      <c r="N971" s="135"/>
      <c r="O971" s="135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5.75" customHeight="1">
      <c r="A972" s="135"/>
      <c r="B972" s="135"/>
      <c r="C972" s="135"/>
      <c r="D972" s="135"/>
      <c r="E972" s="135"/>
      <c r="F972" s="165"/>
      <c r="G972" s="135"/>
      <c r="H972" s="165"/>
      <c r="I972" s="165"/>
      <c r="J972" s="135"/>
      <c r="K972" s="165"/>
      <c r="L972" s="165"/>
      <c r="M972" s="135"/>
      <c r="N972" s="135"/>
      <c r="O972" s="135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5.75" customHeight="1">
      <c r="A973" s="135"/>
      <c r="B973" s="135"/>
      <c r="C973" s="135"/>
      <c r="D973" s="135"/>
      <c r="E973" s="135"/>
      <c r="F973" s="165"/>
      <c r="G973" s="135"/>
      <c r="H973" s="165"/>
      <c r="I973" s="165"/>
      <c r="J973" s="135"/>
      <c r="K973" s="165"/>
      <c r="L973" s="16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5.75" customHeight="1">
      <c r="A974" s="135"/>
      <c r="B974" s="135"/>
      <c r="C974" s="135"/>
      <c r="D974" s="135"/>
      <c r="E974" s="135"/>
      <c r="F974" s="165"/>
      <c r="G974" s="135"/>
      <c r="H974" s="165"/>
      <c r="I974" s="165"/>
      <c r="J974" s="135"/>
      <c r="K974" s="165"/>
      <c r="L974" s="165"/>
      <c r="M974" s="135"/>
      <c r="N974" s="135"/>
      <c r="O974" s="135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5.75" customHeight="1">
      <c r="A975" s="135"/>
      <c r="B975" s="135"/>
      <c r="C975" s="135"/>
      <c r="D975" s="135"/>
      <c r="E975" s="135"/>
      <c r="F975" s="165"/>
      <c r="G975" s="135"/>
      <c r="H975" s="165"/>
      <c r="I975" s="165"/>
      <c r="J975" s="135"/>
      <c r="K975" s="165"/>
      <c r="L975" s="165"/>
      <c r="M975" s="135"/>
      <c r="N975" s="135"/>
      <c r="O975" s="135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5.75" customHeight="1">
      <c r="A976" s="135"/>
      <c r="B976" s="135"/>
      <c r="C976" s="135"/>
      <c r="D976" s="135"/>
      <c r="E976" s="135"/>
      <c r="F976" s="165"/>
      <c r="G976" s="135"/>
      <c r="H976" s="165"/>
      <c r="I976" s="165"/>
      <c r="J976" s="135"/>
      <c r="K976" s="165"/>
      <c r="L976" s="165"/>
      <c r="M976" s="135"/>
      <c r="N976" s="135"/>
      <c r="O976" s="135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5.75" customHeight="1">
      <c r="A977" s="135"/>
      <c r="B977" s="135"/>
      <c r="C977" s="135"/>
      <c r="D977" s="135"/>
      <c r="E977" s="135"/>
      <c r="F977" s="165"/>
      <c r="G977" s="135"/>
      <c r="H977" s="165"/>
      <c r="I977" s="165"/>
      <c r="J977" s="135"/>
      <c r="K977" s="165"/>
      <c r="L977" s="16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5.75" customHeight="1">
      <c r="A978" s="135"/>
      <c r="B978" s="135"/>
      <c r="C978" s="135"/>
      <c r="D978" s="135"/>
      <c r="E978" s="135"/>
      <c r="F978" s="165"/>
      <c r="G978" s="135"/>
      <c r="H978" s="165"/>
      <c r="I978" s="165"/>
      <c r="J978" s="135"/>
      <c r="K978" s="165"/>
      <c r="L978" s="165"/>
      <c r="M978" s="135"/>
      <c r="N978" s="135"/>
      <c r="O978" s="135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5.75" customHeight="1">
      <c r="A979" s="135"/>
      <c r="B979" s="135"/>
      <c r="C979" s="135"/>
      <c r="D979" s="135"/>
      <c r="E979" s="135"/>
      <c r="F979" s="165"/>
      <c r="G979" s="135"/>
      <c r="H979" s="165"/>
      <c r="I979" s="165"/>
      <c r="J979" s="135"/>
      <c r="K979" s="165"/>
      <c r="L979" s="16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5.75" customHeight="1">
      <c r="A980" s="135"/>
      <c r="B980" s="135"/>
      <c r="C980" s="135"/>
      <c r="D980" s="135"/>
      <c r="E980" s="135"/>
      <c r="F980" s="165"/>
      <c r="G980" s="135"/>
      <c r="H980" s="165"/>
      <c r="I980" s="165"/>
      <c r="J980" s="135"/>
      <c r="K980" s="165"/>
      <c r="L980" s="16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5.75" customHeight="1">
      <c r="A981" s="135"/>
      <c r="B981" s="135"/>
      <c r="C981" s="135"/>
      <c r="D981" s="135"/>
      <c r="E981" s="135"/>
      <c r="F981" s="165"/>
      <c r="G981" s="135"/>
      <c r="H981" s="165"/>
      <c r="I981" s="165"/>
      <c r="J981" s="135"/>
      <c r="K981" s="165"/>
      <c r="L981" s="165"/>
      <c r="M981" s="135"/>
      <c r="N981" s="135"/>
      <c r="O981" s="135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5.75" customHeight="1">
      <c r="A982" s="135"/>
      <c r="B982" s="135"/>
      <c r="C982" s="135"/>
      <c r="D982" s="135"/>
      <c r="E982" s="135"/>
      <c r="F982" s="165"/>
      <c r="G982" s="135"/>
      <c r="H982" s="165"/>
      <c r="I982" s="165"/>
      <c r="J982" s="135"/>
      <c r="K982" s="165"/>
      <c r="L982" s="165"/>
      <c r="M982" s="135"/>
      <c r="N982" s="135"/>
      <c r="O982" s="135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5.75" customHeight="1">
      <c r="A983" s="135"/>
      <c r="B983" s="135"/>
      <c r="C983" s="135"/>
      <c r="D983" s="135"/>
      <c r="E983" s="135"/>
      <c r="F983" s="165"/>
      <c r="G983" s="135"/>
      <c r="H983" s="165"/>
      <c r="I983" s="165"/>
      <c r="J983" s="135"/>
      <c r="K983" s="165"/>
      <c r="L983" s="165"/>
      <c r="M983" s="135"/>
      <c r="N983" s="135"/>
      <c r="O983" s="135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5.75" customHeight="1">
      <c r="A984" s="135"/>
      <c r="B984" s="135"/>
      <c r="C984" s="135"/>
      <c r="D984" s="135"/>
      <c r="E984" s="135"/>
      <c r="F984" s="165"/>
      <c r="G984" s="135"/>
      <c r="H984" s="165"/>
      <c r="I984" s="165"/>
      <c r="J984" s="135"/>
      <c r="K984" s="165"/>
      <c r="L984" s="165"/>
      <c r="M984" s="135"/>
      <c r="N984" s="135"/>
      <c r="O984" s="135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5.75" customHeight="1">
      <c r="A985" s="135"/>
      <c r="B985" s="135"/>
      <c r="C985" s="135"/>
      <c r="D985" s="135"/>
      <c r="E985" s="135"/>
      <c r="F985" s="165"/>
      <c r="G985" s="135"/>
      <c r="H985" s="165"/>
      <c r="I985" s="165"/>
      <c r="J985" s="135"/>
      <c r="K985" s="165"/>
      <c r="L985" s="165"/>
      <c r="M985" s="135"/>
      <c r="N985" s="135"/>
      <c r="O985" s="135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5.75" customHeight="1">
      <c r="A986" s="135"/>
      <c r="B986" s="135"/>
      <c r="C986" s="135"/>
      <c r="D986" s="135"/>
      <c r="E986" s="135"/>
      <c r="F986" s="165"/>
      <c r="G986" s="135"/>
      <c r="H986" s="165"/>
      <c r="I986" s="165"/>
      <c r="J986" s="135"/>
      <c r="K986" s="165"/>
      <c r="L986" s="165"/>
      <c r="M986" s="135"/>
      <c r="N986" s="135"/>
      <c r="O986" s="135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5.75" customHeight="1">
      <c r="A987" s="135"/>
      <c r="B987" s="135"/>
      <c r="C987" s="135"/>
      <c r="D987" s="135"/>
      <c r="E987" s="135"/>
      <c r="F987" s="165"/>
      <c r="G987" s="135"/>
      <c r="H987" s="165"/>
      <c r="I987" s="165"/>
      <c r="J987" s="135"/>
      <c r="K987" s="165"/>
      <c r="L987" s="165"/>
      <c r="M987" s="135"/>
      <c r="N987" s="135"/>
      <c r="O987" s="135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5.75" customHeight="1">
      <c r="A988" s="135"/>
      <c r="B988" s="135"/>
      <c r="C988" s="135"/>
      <c r="D988" s="135"/>
      <c r="E988" s="135"/>
      <c r="F988" s="165"/>
      <c r="G988" s="135"/>
      <c r="H988" s="165"/>
      <c r="I988" s="165"/>
      <c r="J988" s="135"/>
      <c r="K988" s="165"/>
      <c r="L988" s="165"/>
      <c r="M988" s="135"/>
      <c r="N988" s="135"/>
      <c r="O988" s="135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5.75" customHeight="1">
      <c r="A989" s="135"/>
      <c r="B989" s="135"/>
      <c r="C989" s="135"/>
      <c r="D989" s="135"/>
      <c r="E989" s="135"/>
      <c r="F989" s="165"/>
      <c r="G989" s="135"/>
      <c r="H989" s="165"/>
      <c r="I989" s="165"/>
      <c r="J989" s="135"/>
      <c r="K989" s="165"/>
      <c r="L989" s="165"/>
      <c r="M989" s="135"/>
      <c r="N989" s="135"/>
      <c r="O989" s="135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5.75" customHeight="1">
      <c r="A990" s="135"/>
      <c r="B990" s="135"/>
      <c r="C990" s="135"/>
      <c r="D990" s="135"/>
      <c r="E990" s="135"/>
      <c r="F990" s="165"/>
      <c r="G990" s="135"/>
      <c r="H990" s="165"/>
      <c r="I990" s="165"/>
      <c r="J990" s="135"/>
      <c r="K990" s="165"/>
      <c r="L990" s="165"/>
      <c r="M990" s="135"/>
      <c r="N990" s="135"/>
      <c r="O990" s="135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5.75" customHeight="1">
      <c r="A991" s="135"/>
      <c r="B991" s="135"/>
      <c r="C991" s="135"/>
      <c r="D991" s="135"/>
      <c r="E991" s="135"/>
      <c r="F991" s="165"/>
      <c r="G991" s="135"/>
      <c r="H991" s="165"/>
      <c r="I991" s="165"/>
      <c r="J991" s="135"/>
      <c r="K991" s="165"/>
      <c r="L991" s="165"/>
      <c r="M991" s="135"/>
      <c r="N991" s="135"/>
      <c r="O991" s="135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5.75" customHeight="1">
      <c r="A992" s="135"/>
      <c r="B992" s="135"/>
      <c r="C992" s="135"/>
      <c r="D992" s="135"/>
      <c r="E992" s="135"/>
      <c r="F992" s="165"/>
      <c r="G992" s="135"/>
      <c r="H992" s="165"/>
      <c r="I992" s="165"/>
      <c r="J992" s="135"/>
      <c r="K992" s="165"/>
      <c r="L992" s="165"/>
      <c r="M992" s="135"/>
      <c r="N992" s="135"/>
      <c r="O992" s="135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5.75" customHeight="1">
      <c r="A993" s="135"/>
      <c r="B993" s="135"/>
      <c r="C993" s="135"/>
      <c r="D993" s="135"/>
      <c r="E993" s="135"/>
      <c r="F993" s="165"/>
      <c r="G993" s="135"/>
      <c r="H993" s="165"/>
      <c r="I993" s="165"/>
      <c r="J993" s="135"/>
      <c r="K993" s="165"/>
      <c r="L993" s="165"/>
      <c r="M993" s="135"/>
      <c r="N993" s="135"/>
      <c r="O993" s="135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5.75" customHeight="1">
      <c r="A994" s="135"/>
      <c r="B994" s="135"/>
      <c r="C994" s="135"/>
      <c r="D994" s="135"/>
      <c r="E994" s="135"/>
      <c r="F994" s="165"/>
      <c r="G994" s="135"/>
      <c r="H994" s="165"/>
      <c r="I994" s="165"/>
      <c r="J994" s="135"/>
      <c r="K994" s="165"/>
      <c r="L994" s="165"/>
      <c r="M994" s="135"/>
      <c r="N994" s="135"/>
      <c r="O994" s="135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5.75" customHeight="1">
      <c r="A995" s="135"/>
      <c r="B995" s="135"/>
      <c r="C995" s="135"/>
      <c r="D995" s="135"/>
      <c r="E995" s="135"/>
      <c r="F995" s="165"/>
      <c r="G995" s="135"/>
      <c r="H995" s="165"/>
      <c r="I995" s="165"/>
      <c r="J995" s="135"/>
      <c r="K995" s="165"/>
      <c r="L995" s="165"/>
      <c r="M995" s="135"/>
      <c r="N995" s="135"/>
      <c r="O995" s="135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5.75" customHeight="1">
      <c r="A996" s="135"/>
      <c r="B996" s="135"/>
      <c r="C996" s="135"/>
      <c r="D996" s="135"/>
      <c r="E996" s="135"/>
      <c r="F996" s="165"/>
      <c r="G996" s="135"/>
      <c r="H996" s="165"/>
      <c r="I996" s="165"/>
      <c r="J996" s="135"/>
      <c r="K996" s="165"/>
      <c r="L996" s="165"/>
      <c r="M996" s="135"/>
      <c r="N996" s="135"/>
      <c r="O996" s="135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5.75" customHeight="1">
      <c r="A997" s="135"/>
      <c r="B997" s="135"/>
      <c r="C997" s="135"/>
      <c r="D997" s="135"/>
      <c r="E997" s="135"/>
      <c r="F997" s="165"/>
      <c r="G997" s="135"/>
      <c r="H997" s="165"/>
      <c r="I997" s="165"/>
      <c r="J997" s="135"/>
      <c r="K997" s="165"/>
      <c r="L997" s="165"/>
      <c r="M997" s="135"/>
      <c r="N997" s="135"/>
      <c r="O997" s="135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5.75" customHeight="1">
      <c r="A998" s="135"/>
      <c r="B998" s="135"/>
      <c r="C998" s="135"/>
      <c r="D998" s="135"/>
      <c r="E998" s="135"/>
      <c r="F998" s="165"/>
      <c r="G998" s="135"/>
      <c r="H998" s="165"/>
      <c r="I998" s="165"/>
      <c r="J998" s="135"/>
      <c r="K998" s="165"/>
      <c r="L998" s="165"/>
      <c r="M998" s="135"/>
      <c r="N998" s="135"/>
      <c r="O998" s="135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5.75" customHeight="1">
      <c r="A999" s="135"/>
      <c r="B999" s="135"/>
      <c r="C999" s="135"/>
      <c r="D999" s="135"/>
      <c r="E999" s="135"/>
      <c r="F999" s="165"/>
      <c r="G999" s="135"/>
      <c r="H999" s="165"/>
      <c r="I999" s="165"/>
      <c r="J999" s="135"/>
      <c r="K999" s="165"/>
      <c r="L999" s="165"/>
      <c r="M999" s="135"/>
      <c r="N999" s="135"/>
      <c r="O999" s="135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5.75" customHeight="1">
      <c r="A1000" s="135"/>
      <c r="B1000" s="135"/>
      <c r="C1000" s="135"/>
      <c r="D1000" s="135"/>
      <c r="E1000" s="135"/>
      <c r="F1000" s="165"/>
      <c r="G1000" s="135"/>
      <c r="H1000" s="165"/>
      <c r="I1000" s="165"/>
      <c r="J1000" s="135"/>
      <c r="K1000" s="165"/>
      <c r="L1000" s="165"/>
      <c r="M1000" s="135"/>
      <c r="N1000" s="135"/>
      <c r="O1000" s="135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mergeCells count="9">
    <mergeCell ref="B46:F47"/>
    <mergeCell ref="B48:F49"/>
    <mergeCell ref="B10:F10"/>
    <mergeCell ref="H10:S11"/>
    <mergeCell ref="B12:C12"/>
    <mergeCell ref="B24:F24"/>
    <mergeCell ref="C27:L27"/>
    <mergeCell ref="C41:C42"/>
    <mergeCell ref="B45:F45"/>
  </mergeCells>
  <conditionalFormatting sqref="H40:I41">
    <cfRule type="expression" dxfId="0" priority="1">
      <formula>H40&lt;-0.03</formula>
    </cfRule>
  </conditionalFormatting>
  <conditionalFormatting sqref="H40:I41">
    <cfRule type="expression" dxfId="3" priority="2">
      <formula>H40&gt;0.03</formula>
    </cfRule>
  </conditionalFormatting>
  <conditionalFormatting sqref="F23 F25 F40:F41 H23:I25 K23:L25 K40:L41">
    <cfRule type="expression" dxfId="0" priority="3">
      <formula>F23&lt;=-0.03</formula>
    </cfRule>
  </conditionalFormatting>
  <conditionalFormatting sqref="F23 F25 F40:F41 H23:I25 K23:L25 K40:L41">
    <cfRule type="expression" dxfId="3" priority="4">
      <formula>F23&gt;=0.03</formula>
    </cfRule>
  </conditionalFormatting>
  <conditionalFormatting sqref="F13:F22 F30:F39">
    <cfRule type="expression" dxfId="2" priority="5" stopIfTrue="1">
      <formula>OR(F13=0,F13="")</formula>
    </cfRule>
  </conditionalFormatting>
  <conditionalFormatting sqref="F13:F22 F30:F39">
    <cfRule type="expression" dxfId="0" priority="6">
      <formula>F13&lt;=-0.03</formula>
    </cfRule>
  </conditionalFormatting>
  <conditionalFormatting sqref="F13:F22 F30:F39">
    <cfRule type="expression" dxfId="3" priority="7">
      <formula>F13&gt;=0.03</formula>
    </cfRule>
  </conditionalFormatting>
  <hyperlinks>
    <hyperlink r:id="rId1" ref="L44"/>
  </hyperlinks>
  <printOptions horizontalCentered="1" verticalCentered="1"/>
  <pageMargins bottom="0.7480314960629921" footer="0.0" header="0.0" left="0.7086614173228347" right="0.7086614173228347" top="0.7480314960629921"/>
  <pageSetup paperSize="9" orientation="landscape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2" width="3.13"/>
    <col customWidth="1" min="3" max="3" width="43.63"/>
    <col customWidth="1" min="4" max="5" width="16.13"/>
    <col customWidth="1" min="6" max="6" width="13.88"/>
    <col customWidth="1" min="7" max="7" width="0.63"/>
    <col customWidth="1" min="8" max="9" width="8.0"/>
    <col customWidth="1" min="10" max="10" width="13.5"/>
    <col customWidth="1" min="11" max="12" width="8.0"/>
    <col customWidth="1" min="13" max="26" width="7.63"/>
  </cols>
  <sheetData>
    <row r="1">
      <c r="A1" s="127"/>
      <c r="B1" s="127"/>
      <c r="C1" s="127"/>
      <c r="D1" s="127"/>
      <c r="E1" s="127"/>
      <c r="F1" s="128"/>
      <c r="G1" s="127"/>
      <c r="H1" s="128"/>
      <c r="I1" s="127"/>
      <c r="J1" s="128"/>
      <c r="K1" s="128"/>
      <c r="L1" s="127"/>
      <c r="M1" s="127"/>
      <c r="N1" s="127"/>
      <c r="O1" s="127"/>
      <c r="P1" s="127"/>
    </row>
    <row r="2">
      <c r="A2" s="127"/>
      <c r="B2" s="127"/>
      <c r="C2" s="127"/>
      <c r="D2" s="127"/>
      <c r="E2" s="127"/>
      <c r="F2" s="128"/>
      <c r="G2" s="127"/>
      <c r="H2" s="128"/>
      <c r="I2" s="127"/>
      <c r="J2" s="128"/>
      <c r="K2" s="128"/>
      <c r="L2" s="127"/>
      <c r="M2" s="127"/>
      <c r="N2" s="127"/>
      <c r="O2" s="127"/>
      <c r="P2" s="127"/>
    </row>
    <row r="3">
      <c r="A3" s="127"/>
      <c r="B3" s="127"/>
      <c r="C3" s="127"/>
      <c r="D3" s="127"/>
      <c r="E3" s="127"/>
      <c r="F3" s="128"/>
      <c r="G3" s="127"/>
      <c r="H3" s="128"/>
      <c r="I3" s="127"/>
      <c r="J3" s="128"/>
      <c r="K3" s="128"/>
      <c r="L3" s="127"/>
      <c r="M3" s="127"/>
      <c r="N3" s="127"/>
      <c r="O3" s="127"/>
      <c r="P3" s="127"/>
    </row>
    <row r="4">
      <c r="A4" s="127"/>
      <c r="B4" s="127"/>
      <c r="C4" s="127"/>
      <c r="D4" s="127"/>
      <c r="E4" s="127"/>
      <c r="F4" s="128"/>
      <c r="G4" s="127"/>
      <c r="H4" s="128"/>
      <c r="I4" s="127"/>
      <c r="J4" s="128"/>
      <c r="K4" s="128"/>
      <c r="L4" s="127"/>
      <c r="M4" s="127"/>
      <c r="N4" s="127"/>
      <c r="O4" s="127"/>
      <c r="P4" s="127"/>
    </row>
    <row r="5">
      <c r="A5" s="127"/>
      <c r="B5" s="127"/>
      <c r="C5" s="127"/>
      <c r="D5" s="127"/>
      <c r="E5" s="127"/>
      <c r="F5" s="128"/>
      <c r="G5" s="127"/>
      <c r="H5" s="128"/>
      <c r="I5" s="127"/>
      <c r="J5" s="128"/>
      <c r="K5" s="128"/>
      <c r="L5" s="127"/>
      <c r="M5" s="127"/>
      <c r="N5" s="127"/>
      <c r="O5" s="127"/>
      <c r="P5" s="127"/>
    </row>
    <row r="6">
      <c r="A6" s="129"/>
      <c r="B6" s="129"/>
      <c r="C6" s="130" t="s">
        <v>35</v>
      </c>
      <c r="D6" s="131"/>
      <c r="E6" s="131"/>
      <c r="F6" s="132"/>
      <c r="G6" s="131"/>
      <c r="H6" s="132"/>
      <c r="I6" s="131"/>
      <c r="J6" s="132"/>
      <c r="K6" s="132"/>
      <c r="L6" s="129"/>
      <c r="M6" s="129"/>
      <c r="N6" s="129"/>
      <c r="O6" s="129"/>
      <c r="P6" s="129"/>
    </row>
    <row r="7">
      <c r="A7" s="129"/>
      <c r="B7" s="129"/>
      <c r="C7" s="133" t="str">
        <f t="array" ref="C7">INDEX(GROUPS,CONTROLS!$I$1)</f>
        <v>Greater Lincolnshire &amp; Lincolnshire</v>
      </c>
      <c r="D7" s="134"/>
      <c r="E7" s="134"/>
      <c r="F7" s="132"/>
      <c r="G7" s="134"/>
      <c r="H7" s="132"/>
      <c r="I7" s="134"/>
      <c r="J7" s="132"/>
      <c r="K7" s="132"/>
      <c r="L7" s="129"/>
      <c r="M7" s="129"/>
      <c r="N7" s="129"/>
      <c r="O7" s="129"/>
      <c r="P7" s="129"/>
    </row>
    <row r="8">
      <c r="A8" s="129"/>
      <c r="B8" s="129"/>
      <c r="C8" s="133" t="str">
        <f>'Economic Impact'!C8</f>
        <v>#NAME?</v>
      </c>
      <c r="D8" s="134"/>
      <c r="E8" s="134"/>
      <c r="F8" s="132"/>
      <c r="G8" s="134"/>
      <c r="H8" s="132"/>
      <c r="I8" s="134"/>
      <c r="J8" s="132"/>
      <c r="K8" s="132"/>
      <c r="L8" s="129"/>
      <c r="M8" s="129"/>
      <c r="N8" s="129"/>
      <c r="O8" s="129"/>
      <c r="P8" s="129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>
      <c r="A48" s="192"/>
      <c r="B48" s="193"/>
      <c r="C48" s="192" t="str">
        <f>"© Global Tourism Solutions (UK) Ltd "&amp;YEAR(NOW())</f>
        <v>© Global Tourism Solutions (UK) Ltd 2021</v>
      </c>
      <c r="D48" s="193" t="s">
        <v>53</v>
      </c>
      <c r="E48" s="186"/>
      <c r="F48" s="186"/>
      <c r="G48" s="186"/>
      <c r="H48" s="186"/>
      <c r="I48" s="186"/>
      <c r="J48" s="187"/>
      <c r="K48" s="186"/>
      <c r="L48" s="188" t="s">
        <v>49</v>
      </c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hyperlinks>
    <hyperlink r:id="rId1" ref="L48"/>
  </hyperlinks>
  <printOptions/>
  <pageMargins bottom="0.75" footer="0.0" header="0.0" left="0.7" right="0.7" top="0.75"/>
  <pageSetup paperSize="9" orientation="landscape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 fitToPage="1"/>
  </sheetPr>
  <sheetViews>
    <sheetView workbookViewId="0"/>
  </sheetViews>
  <sheetFormatPr customHeight="1" defaultColWidth="12.63" defaultRowHeight="15.0"/>
  <cols>
    <col customWidth="1" min="1" max="1" width="7.75"/>
    <col customWidth="1" min="2" max="2" width="36.63"/>
    <col customWidth="1" min="3" max="3" width="35.75"/>
    <col customWidth="1" min="4" max="16" width="11.63"/>
    <col customWidth="1" min="17" max="17" width="49.88"/>
    <col customWidth="1" min="18" max="18" width="9.13"/>
    <col customWidth="1" min="19" max="19" width="16.75"/>
  </cols>
  <sheetData>
    <row r="1" ht="75.75" customHeight="1">
      <c r="A1" s="223" t="s">
        <v>54</v>
      </c>
      <c r="B1" s="224" t="str">
        <f>"NATIONAL PARK AREA"&amp;CHAR(10)&amp;"DESIGNATED BOUNDARY"</f>
        <v>NATIONAL PARK AREA
DESIGNATED BOUNDARY</v>
      </c>
      <c r="C1" s="225" t="s">
        <v>55</v>
      </c>
      <c r="D1" s="226" t="s">
        <v>56</v>
      </c>
      <c r="E1" s="226" t="s">
        <v>57</v>
      </c>
      <c r="F1" s="226" t="s">
        <v>58</v>
      </c>
      <c r="G1" s="226" t="s">
        <v>59</v>
      </c>
      <c r="H1" s="226" t="s">
        <v>60</v>
      </c>
      <c r="I1" s="226" t="s">
        <v>61</v>
      </c>
      <c r="J1" s="226" t="s">
        <v>62</v>
      </c>
      <c r="K1" s="226" t="s">
        <v>63</v>
      </c>
      <c r="L1" s="226" t="s">
        <v>64</v>
      </c>
      <c r="M1" s="226" t="s">
        <v>65</v>
      </c>
      <c r="N1" s="226" t="s">
        <v>66</v>
      </c>
      <c r="O1" s="226" t="s">
        <v>67</v>
      </c>
      <c r="P1" s="226" t="s">
        <v>68</v>
      </c>
      <c r="Q1" s="223" t="s">
        <v>69</v>
      </c>
      <c r="R1" s="223" t="s">
        <v>70</v>
      </c>
      <c r="S1" s="223" t="s">
        <v>71</v>
      </c>
    </row>
    <row r="2">
      <c r="A2" s="227">
        <v>2019.0</v>
      </c>
      <c r="B2" s="228" t="s">
        <v>72</v>
      </c>
      <c r="C2" s="229" t="s">
        <v>73</v>
      </c>
      <c r="D2" s="230">
        <v>90242.16212935891</v>
      </c>
      <c r="E2" s="230">
        <v>95613.5047226344</v>
      </c>
      <c r="F2" s="230">
        <v>132369.4532488205</v>
      </c>
      <c r="G2" s="230">
        <v>154436.3555476555</v>
      </c>
      <c r="H2" s="230">
        <v>200640.68222455154</v>
      </c>
      <c r="I2" s="230">
        <v>197392.45132837025</v>
      </c>
      <c r="J2" s="230">
        <v>208821.03423192655</v>
      </c>
      <c r="K2" s="230">
        <v>280634.7968390536</v>
      </c>
      <c r="L2" s="230">
        <v>176328.9956222616</v>
      </c>
      <c r="M2" s="230">
        <v>129490.38451551125</v>
      </c>
      <c r="N2" s="230">
        <v>75397.5871591235</v>
      </c>
      <c r="O2" s="230">
        <v>76512.09369316007</v>
      </c>
      <c r="P2" s="230">
        <v>1817879.5012624278</v>
      </c>
      <c r="Q2" s="231" t="s">
        <v>74</v>
      </c>
      <c r="R2" s="232" t="s">
        <v>75</v>
      </c>
      <c r="S2" s="232" t="s">
        <v>76</v>
      </c>
    </row>
    <row r="3">
      <c r="A3" s="227">
        <v>2019.0</v>
      </c>
      <c r="B3" s="228" t="s">
        <v>72</v>
      </c>
      <c r="C3" s="229" t="s">
        <v>77</v>
      </c>
      <c r="D3" s="230">
        <v>33225.842780450184</v>
      </c>
      <c r="E3" s="230">
        <v>35830.05037367431</v>
      </c>
      <c r="F3" s="230">
        <v>49960.448984195624</v>
      </c>
      <c r="G3" s="230">
        <v>58273.87483844462</v>
      </c>
      <c r="H3" s="230">
        <v>74861.06644523233</v>
      </c>
      <c r="I3" s="230">
        <v>75001.38979257163</v>
      </c>
      <c r="J3" s="230">
        <v>77188.46486553334</v>
      </c>
      <c r="K3" s="230">
        <v>103246.23034578773</v>
      </c>
      <c r="L3" s="230">
        <v>64880.194368255965</v>
      </c>
      <c r="M3" s="230">
        <v>48662.12643318413</v>
      </c>
      <c r="N3" s="230">
        <v>27517.93878010642</v>
      </c>
      <c r="O3" s="230">
        <v>27855.591298352207</v>
      </c>
      <c r="P3" s="230">
        <v>676503.2193057884</v>
      </c>
      <c r="Q3" s="231" t="s">
        <v>74</v>
      </c>
      <c r="R3" s="232" t="s">
        <v>75</v>
      </c>
      <c r="S3" s="232" t="s">
        <v>76</v>
      </c>
    </row>
    <row r="4">
      <c r="A4" s="227">
        <v>2019.0</v>
      </c>
      <c r="B4" s="228" t="s">
        <v>72</v>
      </c>
      <c r="C4" s="229" t="s">
        <v>78</v>
      </c>
      <c r="D4" s="230">
        <v>123468.0049098091</v>
      </c>
      <c r="E4" s="230">
        <v>131443.5550963087</v>
      </c>
      <c r="F4" s="230">
        <v>182329.90223301612</v>
      </c>
      <c r="G4" s="230">
        <v>212710.23038610013</v>
      </c>
      <c r="H4" s="230">
        <v>275501.7486697839</v>
      </c>
      <c r="I4" s="230">
        <v>272393.8411209419</v>
      </c>
      <c r="J4" s="230">
        <v>286009.4990974599</v>
      </c>
      <c r="K4" s="230">
        <v>383881.02718484134</v>
      </c>
      <c r="L4" s="230">
        <v>241209.18999051757</v>
      </c>
      <c r="M4" s="230">
        <v>178152.5109486954</v>
      </c>
      <c r="N4" s="230">
        <v>102915.52593922992</v>
      </c>
      <c r="O4" s="230">
        <v>104367.68499151227</v>
      </c>
      <c r="P4" s="230">
        <v>2494382.7205682164</v>
      </c>
      <c r="Q4" s="231" t="s">
        <v>74</v>
      </c>
      <c r="R4" s="232" t="s">
        <v>75</v>
      </c>
      <c r="S4" s="232" t="s">
        <v>76</v>
      </c>
    </row>
    <row r="5">
      <c r="A5" s="227">
        <v>2019.0</v>
      </c>
      <c r="B5" s="228" t="s">
        <v>72</v>
      </c>
      <c r="C5" s="229" t="s">
        <v>79</v>
      </c>
      <c r="D5" s="230">
        <v>75201.80177446576</v>
      </c>
      <c r="E5" s="230">
        <v>79677.92060219533</v>
      </c>
      <c r="F5" s="230">
        <v>110307.87770735043</v>
      </c>
      <c r="G5" s="230">
        <v>128696.96295637956</v>
      </c>
      <c r="H5" s="230">
        <v>167200.56852045964</v>
      </c>
      <c r="I5" s="230">
        <v>164493.70944030856</v>
      </c>
      <c r="J5" s="230">
        <v>174017.52852660546</v>
      </c>
      <c r="K5" s="230">
        <v>233862.33069921136</v>
      </c>
      <c r="L5" s="230">
        <v>146940.82968521802</v>
      </c>
      <c r="M5" s="230">
        <v>107908.65376292604</v>
      </c>
      <c r="N5" s="230">
        <v>62831.322632602925</v>
      </c>
      <c r="O5" s="230">
        <v>63760.0780776334</v>
      </c>
      <c r="P5" s="230">
        <v>1514899.5843853564</v>
      </c>
      <c r="Q5" s="231" t="s">
        <v>74</v>
      </c>
      <c r="R5" s="232" t="s">
        <v>75</v>
      </c>
      <c r="S5" s="232" t="s">
        <v>76</v>
      </c>
    </row>
    <row r="6">
      <c r="A6" s="227">
        <v>2019.0</v>
      </c>
      <c r="B6" s="228" t="s">
        <v>72</v>
      </c>
      <c r="C6" s="229" t="s">
        <v>80</v>
      </c>
      <c r="D6" s="230">
        <v>15040.360354893153</v>
      </c>
      <c r="E6" s="230">
        <v>15935.58412043907</v>
      </c>
      <c r="F6" s="230">
        <v>22061.575541470083</v>
      </c>
      <c r="G6" s="230">
        <v>25739.392591275915</v>
      </c>
      <c r="H6" s="230">
        <v>33440.11370409193</v>
      </c>
      <c r="I6" s="230">
        <v>32898.74188806172</v>
      </c>
      <c r="J6" s="230">
        <v>34803.5057053211</v>
      </c>
      <c r="K6" s="230">
        <v>46772.466139842276</v>
      </c>
      <c r="L6" s="230">
        <v>29388.165937043603</v>
      </c>
      <c r="M6" s="230">
        <v>21581.730752585205</v>
      </c>
      <c r="N6" s="230">
        <v>12566.264526520583</v>
      </c>
      <c r="O6" s="230">
        <v>12752.01561552668</v>
      </c>
      <c r="P6" s="230">
        <v>302979.9168770713</v>
      </c>
      <c r="Q6" s="231" t="s">
        <v>74</v>
      </c>
      <c r="R6" s="232" t="s">
        <v>75</v>
      </c>
      <c r="S6" s="232" t="s">
        <v>76</v>
      </c>
    </row>
    <row r="7">
      <c r="A7" s="227">
        <v>2019.0</v>
      </c>
      <c r="B7" s="228" t="s">
        <v>72</v>
      </c>
      <c r="C7" s="229" t="s">
        <v>81</v>
      </c>
      <c r="D7" s="230">
        <v>15099.293486882389</v>
      </c>
      <c r="E7" s="230">
        <v>19982.57441682542</v>
      </c>
      <c r="F7" s="230">
        <v>20073.88752444879</v>
      </c>
      <c r="G7" s="230">
        <v>20911.819960867164</v>
      </c>
      <c r="H7" s="230">
        <v>27167.023659285092</v>
      </c>
      <c r="I7" s="230">
        <v>28848.090747372302</v>
      </c>
      <c r="J7" s="230">
        <v>33898.989961188185</v>
      </c>
      <c r="K7" s="230">
        <v>41375.71856549405</v>
      </c>
      <c r="L7" s="230">
        <v>30494.59395990442</v>
      </c>
      <c r="M7" s="230">
        <v>26761.267640297094</v>
      </c>
      <c r="N7" s="230">
        <v>23012.27566706236</v>
      </c>
      <c r="O7" s="230">
        <v>20371.201362159198</v>
      </c>
      <c r="P7" s="230">
        <v>307996.7369517865</v>
      </c>
      <c r="Q7" s="231" t="s">
        <v>74</v>
      </c>
      <c r="R7" s="232" t="s">
        <v>75</v>
      </c>
      <c r="S7" s="232" t="s">
        <v>76</v>
      </c>
    </row>
    <row r="8">
      <c r="A8" s="227">
        <v>2019.0</v>
      </c>
      <c r="B8" s="228" t="s">
        <v>72</v>
      </c>
      <c r="C8" s="229" t="s">
        <v>82</v>
      </c>
      <c r="D8" s="230">
        <v>14221.466228773847</v>
      </c>
      <c r="E8" s="230">
        <v>15977.948226451876</v>
      </c>
      <c r="F8" s="230">
        <v>36260.37626862112</v>
      </c>
      <c r="G8" s="230">
        <v>62756.82055674246</v>
      </c>
      <c r="H8" s="230">
        <v>89527.59501370636</v>
      </c>
      <c r="I8" s="230">
        <v>84080.15129149568</v>
      </c>
      <c r="J8" s="230">
        <v>105656.05156471409</v>
      </c>
      <c r="K8" s="230">
        <v>120481.87382215506</v>
      </c>
      <c r="L8" s="230">
        <v>98910.17778726232</v>
      </c>
      <c r="M8" s="230">
        <v>58508.02094287009</v>
      </c>
      <c r="N8" s="230">
        <v>24089.627942871128</v>
      </c>
      <c r="O8" s="230">
        <v>18161.378051867574</v>
      </c>
      <c r="P8" s="230">
        <v>728631.4876975316</v>
      </c>
      <c r="Q8" s="231" t="s">
        <v>74</v>
      </c>
      <c r="R8" s="232" t="s">
        <v>75</v>
      </c>
      <c r="S8" s="232" t="s">
        <v>76</v>
      </c>
    </row>
    <row r="9">
      <c r="A9" s="227">
        <v>2019.0</v>
      </c>
      <c r="B9" s="228" t="s">
        <v>72</v>
      </c>
      <c r="C9" s="229" t="s">
        <v>83</v>
      </c>
      <c r="D9" s="230">
        <v>29129.131755047067</v>
      </c>
      <c r="E9" s="230">
        <v>10323.367289618445</v>
      </c>
      <c r="F9" s="230">
        <v>11547.274719621468</v>
      </c>
      <c r="G9" s="230">
        <v>24511.496261864606</v>
      </c>
      <c r="H9" s="230">
        <v>18296.925495566007</v>
      </c>
      <c r="I9" s="230">
        <v>15193.179456270764</v>
      </c>
      <c r="J9" s="230">
        <v>22741.1684520517</v>
      </c>
      <c r="K9" s="230">
        <v>25065.617482582547</v>
      </c>
      <c r="L9" s="230">
        <v>14290.910874746036</v>
      </c>
      <c r="M9" s="230">
        <v>12468.697131568317</v>
      </c>
      <c r="N9" s="230">
        <v>10377.591778843884</v>
      </c>
      <c r="O9" s="230">
        <v>27163.2705525758</v>
      </c>
      <c r="P9" s="230">
        <v>221108.63125035664</v>
      </c>
      <c r="Q9" s="231" t="s">
        <v>74</v>
      </c>
      <c r="R9" s="232" t="s">
        <v>75</v>
      </c>
      <c r="S9" s="232" t="s">
        <v>76</v>
      </c>
    </row>
    <row r="10">
      <c r="A10" s="227">
        <v>2019.0</v>
      </c>
      <c r="B10" s="228" t="s">
        <v>72</v>
      </c>
      <c r="C10" s="229" t="s">
        <v>84</v>
      </c>
      <c r="D10" s="230">
        <v>65018.113439105786</v>
      </c>
      <c r="E10" s="230">
        <v>85159.66516341298</v>
      </c>
      <c r="F10" s="230">
        <v>114448.36372032473</v>
      </c>
      <c r="G10" s="230">
        <v>104530.09360662587</v>
      </c>
      <c r="H10" s="230">
        <v>140510.20450122643</v>
      </c>
      <c r="I10" s="230">
        <v>144272.41962580316</v>
      </c>
      <c r="J10" s="230">
        <v>123713.28911950592</v>
      </c>
      <c r="K10" s="230">
        <v>196957.81731460968</v>
      </c>
      <c r="L10" s="230">
        <v>97513.50736860477</v>
      </c>
      <c r="M10" s="230">
        <v>80414.52523395984</v>
      </c>
      <c r="N10" s="230">
        <v>45436.030550452546</v>
      </c>
      <c r="O10" s="230">
        <v>38671.83502490972</v>
      </c>
      <c r="P10" s="230">
        <v>1236645.8646685416</v>
      </c>
      <c r="Q10" s="231" t="s">
        <v>74</v>
      </c>
      <c r="R10" s="232" t="s">
        <v>75</v>
      </c>
      <c r="S10" s="232" t="s">
        <v>76</v>
      </c>
    </row>
    <row r="11">
      <c r="A11" s="227">
        <v>2019.0</v>
      </c>
      <c r="B11" s="228" t="s">
        <v>72</v>
      </c>
      <c r="C11" s="229" t="s">
        <v>85</v>
      </c>
      <c r="D11" s="230">
        <v>6861.862752036611</v>
      </c>
      <c r="E11" s="230">
        <v>8740.095430324445</v>
      </c>
      <c r="F11" s="230">
        <v>11592.69909221397</v>
      </c>
      <c r="G11" s="230">
        <v>15298.031000092165</v>
      </c>
      <c r="H11" s="230">
        <v>19441.164518499525</v>
      </c>
      <c r="I11" s="230">
        <v>19202.149958556434</v>
      </c>
      <c r="J11" s="230">
        <v>30956.044180503442</v>
      </c>
      <c r="K11" s="230">
        <v>32948.80223775022</v>
      </c>
      <c r="L11" s="230">
        <v>23740.627661869818</v>
      </c>
      <c r="M11" s="230">
        <v>16976.018439418247</v>
      </c>
      <c r="N11" s="230">
        <v>10680.78587818517</v>
      </c>
      <c r="O11" s="230">
        <v>9027.648351087508</v>
      </c>
      <c r="P11" s="230">
        <v>205465.92950053758</v>
      </c>
      <c r="Q11" s="231" t="s">
        <v>74</v>
      </c>
      <c r="R11" s="232" t="s">
        <v>75</v>
      </c>
      <c r="S11" s="232" t="s">
        <v>76</v>
      </c>
    </row>
    <row r="12">
      <c r="A12" s="227">
        <v>2019.0</v>
      </c>
      <c r="B12" s="228" t="s">
        <v>72</v>
      </c>
      <c r="C12" s="229" t="s">
        <v>86</v>
      </c>
      <c r="D12" s="230">
        <v>21793.999861604454</v>
      </c>
      <c r="E12" s="230">
        <v>22017.77752719063</v>
      </c>
      <c r="F12" s="230">
        <v>30395.339196976653</v>
      </c>
      <c r="G12" s="230">
        <v>35892.92564068229</v>
      </c>
      <c r="H12" s="230">
        <v>46097.765594727505</v>
      </c>
      <c r="I12" s="230">
        <v>45206.23529747553</v>
      </c>
      <c r="J12" s="230">
        <v>45363.29921501852</v>
      </c>
      <c r="K12" s="230">
        <v>62578.705190763525</v>
      </c>
      <c r="L12" s="230">
        <v>39301.10631995223</v>
      </c>
      <c r="M12" s="230">
        <v>29211.20703287782</v>
      </c>
      <c r="N12" s="230">
        <v>17052.33092519888</v>
      </c>
      <c r="O12" s="230">
        <v>18220.590896161568</v>
      </c>
      <c r="P12" s="230">
        <v>413131.2826986296</v>
      </c>
      <c r="Q12" s="231" t="s">
        <v>74</v>
      </c>
      <c r="R12" s="232" t="s">
        <v>75</v>
      </c>
      <c r="S12" s="232" t="s">
        <v>76</v>
      </c>
    </row>
    <row r="13">
      <c r="A13" s="227">
        <v>2019.0</v>
      </c>
      <c r="B13" s="228" t="s">
        <v>72</v>
      </c>
      <c r="C13" s="229" t="s">
        <v>87</v>
      </c>
      <c r="D13" s="230">
        <v>8368.548346191403</v>
      </c>
      <c r="E13" s="230">
        <v>8790.05380897317</v>
      </c>
      <c r="F13" s="230">
        <v>11881.711438187114</v>
      </c>
      <c r="G13" s="230">
        <v>13650.937749527346</v>
      </c>
      <c r="H13" s="230">
        <v>18159.66726306085</v>
      </c>
      <c r="I13" s="230">
        <v>17882.880434410607</v>
      </c>
      <c r="J13" s="230">
        <v>17601.045913401595</v>
      </c>
      <c r="K13" s="230">
        <v>24749.016864232894</v>
      </c>
      <c r="L13" s="230">
        <v>15347.906595977161</v>
      </c>
      <c r="M13" s="230">
        <v>11018.517609450206</v>
      </c>
      <c r="N13" s="230">
        <v>6627.58032250791</v>
      </c>
      <c r="O13" s="230">
        <v>6853.29968393693</v>
      </c>
      <c r="P13" s="230">
        <v>160931.16602985718</v>
      </c>
      <c r="Q13" s="231" t="s">
        <v>74</v>
      </c>
      <c r="R13" s="232" t="s">
        <v>75</v>
      </c>
      <c r="S13" s="232" t="s">
        <v>76</v>
      </c>
    </row>
    <row r="14">
      <c r="A14" s="227">
        <v>2019.0</v>
      </c>
      <c r="B14" s="228" t="s">
        <v>72</v>
      </c>
      <c r="C14" s="229" t="s">
        <v>88</v>
      </c>
      <c r="D14" s="230">
        <v>27074.73615077175</v>
      </c>
      <c r="E14" s="230">
        <v>29044.70085121045</v>
      </c>
      <c r="F14" s="230">
        <v>41077.79772238925</v>
      </c>
      <c r="G14" s="230">
        <v>45842.81054435569</v>
      </c>
      <c r="H14" s="230">
        <v>59678.73175250225</v>
      </c>
      <c r="I14" s="230">
        <v>58913.41060444546</v>
      </c>
      <c r="J14" s="230">
        <v>57102.08540176493</v>
      </c>
      <c r="K14" s="230">
        <v>81273.86904425597</v>
      </c>
      <c r="L14" s="230">
        <v>48685.141847113475</v>
      </c>
      <c r="M14" s="230">
        <v>36667.92826518465</v>
      </c>
      <c r="N14" s="230">
        <v>20301.585226852763</v>
      </c>
      <c r="O14" s="230">
        <v>20786.34190933269</v>
      </c>
      <c r="P14" s="230">
        <v>526449.1393201794</v>
      </c>
      <c r="Q14" s="231" t="s">
        <v>74</v>
      </c>
      <c r="R14" s="232" t="s">
        <v>75</v>
      </c>
      <c r="S14" s="232" t="s">
        <v>76</v>
      </c>
    </row>
    <row r="15">
      <c r="A15" s="227">
        <v>2019.0</v>
      </c>
      <c r="B15" s="228" t="s">
        <v>72</v>
      </c>
      <c r="C15" s="229" t="s">
        <v>89</v>
      </c>
      <c r="D15" s="230">
        <v>11102.65466386154</v>
      </c>
      <c r="E15" s="230">
        <v>11085.29298449664</v>
      </c>
      <c r="F15" s="230">
        <v>15360.330257583426</v>
      </c>
      <c r="G15" s="230">
        <v>18012.258021722075</v>
      </c>
      <c r="H15" s="230">
        <v>23823.239391669496</v>
      </c>
      <c r="I15" s="230">
        <v>23289.033145420522</v>
      </c>
      <c r="J15" s="230">
        <v>22995.053815916974</v>
      </c>
      <c r="K15" s="230">
        <v>32311.93736220874</v>
      </c>
      <c r="L15" s="230">
        <v>19866.04726030533</v>
      </c>
      <c r="M15" s="230">
        <v>14034.982415995111</v>
      </c>
      <c r="N15" s="230">
        <v>8169.040279858189</v>
      </c>
      <c r="O15" s="230">
        <v>8872.19723711471</v>
      </c>
      <c r="P15" s="230">
        <v>208922.06683615275</v>
      </c>
      <c r="Q15" s="231" t="s">
        <v>74</v>
      </c>
      <c r="R15" s="232" t="s">
        <v>75</v>
      </c>
      <c r="S15" s="232" t="s">
        <v>76</v>
      </c>
    </row>
    <row r="16">
      <c r="A16" s="227">
        <v>2019.0</v>
      </c>
      <c r="B16" s="228" t="s">
        <v>72</v>
      </c>
      <c r="C16" s="229" t="s">
        <v>90</v>
      </c>
      <c r="D16" s="230">
        <v>75201.80177446576</v>
      </c>
      <c r="E16" s="230">
        <v>79677.92060219533</v>
      </c>
      <c r="F16" s="230">
        <v>110307.8777073504</v>
      </c>
      <c r="G16" s="230">
        <v>128696.96295637958</v>
      </c>
      <c r="H16" s="230">
        <v>167200.5685204596</v>
      </c>
      <c r="I16" s="230">
        <v>164493.70944030854</v>
      </c>
      <c r="J16" s="230">
        <v>174017.52852660546</v>
      </c>
      <c r="K16" s="230">
        <v>233862.33069921134</v>
      </c>
      <c r="L16" s="230">
        <v>146940.829685218</v>
      </c>
      <c r="M16" s="230">
        <v>107908.65376292604</v>
      </c>
      <c r="N16" s="230">
        <v>62831.32263260291</v>
      </c>
      <c r="O16" s="230">
        <v>63760.0780776334</v>
      </c>
      <c r="P16" s="230">
        <v>1514899.5843853564</v>
      </c>
      <c r="Q16" s="231" t="s">
        <v>74</v>
      </c>
      <c r="R16" s="232" t="s">
        <v>75</v>
      </c>
      <c r="S16" s="232" t="s">
        <v>76</v>
      </c>
    </row>
    <row r="17">
      <c r="A17" s="227">
        <v>2019.0</v>
      </c>
      <c r="B17" s="228" t="s">
        <v>72</v>
      </c>
      <c r="C17" s="229" t="s">
        <v>91</v>
      </c>
      <c r="D17" s="230">
        <v>1087659.0</v>
      </c>
      <c r="E17" s="230">
        <v>1087659.0</v>
      </c>
      <c r="F17" s="230">
        <v>1087659.0</v>
      </c>
      <c r="G17" s="230">
        <v>1087659.0</v>
      </c>
      <c r="H17" s="230">
        <v>1087659.0</v>
      </c>
      <c r="I17" s="230">
        <v>1087659.0</v>
      </c>
      <c r="J17" s="230">
        <v>1087659.0</v>
      </c>
      <c r="K17" s="230">
        <v>1087659.0</v>
      </c>
      <c r="L17" s="230">
        <v>1087659.0</v>
      </c>
      <c r="M17" s="230">
        <v>1087659.0</v>
      </c>
      <c r="N17" s="230">
        <v>1087659.0</v>
      </c>
      <c r="O17" s="230">
        <v>1087659.0</v>
      </c>
      <c r="P17" s="230">
        <v>1087659.0</v>
      </c>
      <c r="Q17" s="231" t="s">
        <v>74</v>
      </c>
      <c r="R17" s="232" t="s">
        <v>75</v>
      </c>
      <c r="S17" s="232" t="s">
        <v>76</v>
      </c>
    </row>
    <row r="18">
      <c r="A18" s="227">
        <v>2019.0</v>
      </c>
      <c r="B18" s="228" t="s">
        <v>72</v>
      </c>
      <c r="C18" s="229" t="s">
        <v>92</v>
      </c>
      <c r="D18" s="230">
        <v>4682.893344119663</v>
      </c>
      <c r="E18" s="230">
        <v>4981.347479913423</v>
      </c>
      <c r="F18" s="230">
        <v>4994.344665458578</v>
      </c>
      <c r="G18" s="230">
        <v>5076.4910672377755</v>
      </c>
      <c r="H18" s="230">
        <v>5453.147868576255</v>
      </c>
      <c r="I18" s="230">
        <v>5571.070250413502</v>
      </c>
      <c r="J18" s="230">
        <v>5706.278564559928</v>
      </c>
      <c r="K18" s="230">
        <v>6206.216538121046</v>
      </c>
      <c r="L18" s="230">
        <v>5702.353606418867</v>
      </c>
      <c r="M18" s="230">
        <v>5402.660449119923</v>
      </c>
      <c r="N18" s="230">
        <v>5153.88638526351</v>
      </c>
      <c r="O18" s="230">
        <v>4958.346064811147</v>
      </c>
      <c r="P18" s="230">
        <v>5324.086357001135</v>
      </c>
      <c r="Q18" s="231" t="s">
        <v>74</v>
      </c>
      <c r="R18" s="232" t="s">
        <v>75</v>
      </c>
      <c r="S18" s="232" t="s">
        <v>76</v>
      </c>
    </row>
    <row r="19">
      <c r="A19" s="227">
        <v>2019.0</v>
      </c>
      <c r="B19" s="228" t="s">
        <v>72</v>
      </c>
      <c r="C19" s="229" t="s">
        <v>93</v>
      </c>
      <c r="D19" s="230">
        <v>2169.7622011737058</v>
      </c>
      <c r="E19" s="230">
        <v>2303.0086818096397</v>
      </c>
      <c r="F19" s="230">
        <v>4200.815352592792</v>
      </c>
      <c r="G19" s="230">
        <v>6422.132237716071</v>
      </c>
      <c r="H19" s="230">
        <v>8866.545640071483</v>
      </c>
      <c r="I19" s="230">
        <v>8426.219313333191</v>
      </c>
      <c r="J19" s="230">
        <v>9043.579170247214</v>
      </c>
      <c r="K19" s="230">
        <v>10683.952818446951</v>
      </c>
      <c r="L19" s="230">
        <v>9227.479244025973</v>
      </c>
      <c r="M19" s="230">
        <v>6023.70761549569</v>
      </c>
      <c r="N19" s="230">
        <v>3088.7125166714327</v>
      </c>
      <c r="O19" s="230">
        <v>2525.599876736675</v>
      </c>
      <c r="P19" s="230">
        <v>6081.792889026735</v>
      </c>
      <c r="Q19" s="231" t="s">
        <v>74</v>
      </c>
      <c r="R19" s="232" t="s">
        <v>75</v>
      </c>
      <c r="S19" s="232" t="s">
        <v>76</v>
      </c>
    </row>
    <row r="20">
      <c r="A20" s="227">
        <v>2019.0</v>
      </c>
      <c r="B20" s="228" t="s">
        <v>72</v>
      </c>
      <c r="C20" s="229" t="s">
        <v>94</v>
      </c>
      <c r="D20" s="230">
        <v>3037.372854313069</v>
      </c>
      <c r="E20" s="230">
        <v>1071.7089046253302</v>
      </c>
      <c r="F20" s="230">
        <v>1199.754388885083</v>
      </c>
      <c r="G20" s="230">
        <v>2553.2983281870934</v>
      </c>
      <c r="H20" s="230">
        <v>1900.5405776527161</v>
      </c>
      <c r="I20" s="230">
        <v>1568.783888574158</v>
      </c>
      <c r="J20" s="230">
        <v>2351.6380012870127</v>
      </c>
      <c r="K20" s="230">
        <v>2585.3011398702524</v>
      </c>
      <c r="L20" s="230">
        <v>1474.2123096373075</v>
      </c>
      <c r="M20" s="230">
        <v>1291.4168318911395</v>
      </c>
      <c r="N20" s="230">
        <v>1073.2938977565877</v>
      </c>
      <c r="O20" s="230">
        <v>2815.4554669298914</v>
      </c>
      <c r="P20" s="230">
        <v>1910.2313824674702</v>
      </c>
      <c r="Q20" s="231" t="s">
        <v>74</v>
      </c>
      <c r="R20" s="232" t="s">
        <v>75</v>
      </c>
      <c r="S20" s="232" t="s">
        <v>76</v>
      </c>
    </row>
    <row r="21" ht="15.75" customHeight="1">
      <c r="A21" s="227">
        <v>2019.0</v>
      </c>
      <c r="B21" s="228" t="s">
        <v>72</v>
      </c>
      <c r="C21" s="229" t="s">
        <v>95</v>
      </c>
      <c r="D21" s="230">
        <v>6534.012625756336</v>
      </c>
      <c r="E21" s="230">
        <v>8557.200170309363</v>
      </c>
      <c r="F21" s="230">
        <v>11527.378247320727</v>
      </c>
      <c r="G21" s="230">
        <v>10461.221034021457</v>
      </c>
      <c r="H21" s="230">
        <v>14094.4080482467</v>
      </c>
      <c r="I21" s="230">
        <v>14351.22494458524</v>
      </c>
      <c r="J21" s="230">
        <v>12478.774972781026</v>
      </c>
      <c r="K21" s="230">
        <v>19901.031444148863</v>
      </c>
      <c r="L21" s="230">
        <v>9826.38448768718</v>
      </c>
      <c r="M21" s="230">
        <v>8066.135346238676</v>
      </c>
      <c r="N21" s="230">
        <v>4579.301068831895</v>
      </c>
      <c r="O21" s="230">
        <v>3881.3814340978447</v>
      </c>
      <c r="P21" s="230">
        <v>10354.871152002108</v>
      </c>
      <c r="Q21" s="231" t="s">
        <v>74</v>
      </c>
      <c r="R21" s="232" t="s">
        <v>75</v>
      </c>
      <c r="S21" s="232" t="s">
        <v>76</v>
      </c>
    </row>
    <row r="22" ht="15.75" customHeight="1">
      <c r="A22" s="227">
        <v>2019.0</v>
      </c>
      <c r="B22" s="228" t="s">
        <v>72</v>
      </c>
      <c r="C22" s="229" t="s">
        <v>96</v>
      </c>
      <c r="D22" s="230">
        <v>16424.041025362774</v>
      </c>
      <c r="E22" s="230">
        <v>16913.265236657753</v>
      </c>
      <c r="F22" s="230">
        <v>21922.29265425718</v>
      </c>
      <c r="G22" s="230">
        <v>24513.142667162396</v>
      </c>
      <c r="H22" s="230">
        <v>30314.642134547154</v>
      </c>
      <c r="I22" s="230">
        <v>29917.29839690609</v>
      </c>
      <c r="J22" s="230">
        <v>29580.27070887518</v>
      </c>
      <c r="K22" s="230">
        <v>39376.50194058711</v>
      </c>
      <c r="L22" s="230">
        <v>26230.429647769328</v>
      </c>
      <c r="M22" s="230">
        <v>20783.92024274543</v>
      </c>
      <c r="N22" s="230">
        <v>13895.193868523427</v>
      </c>
      <c r="O22" s="230">
        <v>14180.782842575556</v>
      </c>
      <c r="P22" s="230">
        <v>23670.981780497445</v>
      </c>
      <c r="Q22" s="231" t="s">
        <v>74</v>
      </c>
      <c r="R22" s="232" t="s">
        <v>75</v>
      </c>
      <c r="S22" s="232" t="s">
        <v>76</v>
      </c>
    </row>
    <row r="23" ht="15.75" customHeight="1">
      <c r="A23" s="227">
        <v>2019.0</v>
      </c>
      <c r="B23" s="228" t="s">
        <v>72</v>
      </c>
      <c r="C23" s="229" t="s">
        <v>97</v>
      </c>
      <c r="D23" s="230">
        <v>4009.067357031568</v>
      </c>
      <c r="E23" s="230">
        <v>4323.317453425721</v>
      </c>
      <c r="F23" s="230">
        <v>6028.268655430025</v>
      </c>
      <c r="G23" s="230">
        <v>7031.186296169806</v>
      </c>
      <c r="H23" s="230">
        <v>9032.65327605069</v>
      </c>
      <c r="I23" s="230">
        <v>9049.52247502078</v>
      </c>
      <c r="J23" s="230">
        <v>9313.461143419132</v>
      </c>
      <c r="K23" s="230">
        <v>12457.635721016855</v>
      </c>
      <c r="L23" s="230">
        <v>7828.330459549099</v>
      </c>
      <c r="M23" s="230">
        <v>5871.528208613094</v>
      </c>
      <c r="N23" s="230">
        <v>3320.3447106411604</v>
      </c>
      <c r="O23" s="230">
        <v>3361.067772651688</v>
      </c>
      <c r="P23" s="230">
        <v>6802.198627418301</v>
      </c>
      <c r="Q23" s="231" t="s">
        <v>74</v>
      </c>
      <c r="R23" s="232" t="s">
        <v>75</v>
      </c>
      <c r="S23" s="232" t="s">
        <v>76</v>
      </c>
    </row>
    <row r="24" ht="15.75" customHeight="1">
      <c r="A24" s="227">
        <v>2019.0</v>
      </c>
      <c r="B24" s="228" t="s">
        <v>72</v>
      </c>
      <c r="C24" s="229" t="s">
        <v>98</v>
      </c>
      <c r="D24" s="230">
        <v>20433.10838239434</v>
      </c>
      <c r="E24" s="230">
        <v>21236.582690083473</v>
      </c>
      <c r="F24" s="230">
        <v>27950.561309687204</v>
      </c>
      <c r="G24" s="230">
        <v>31544.328963332202</v>
      </c>
      <c r="H24" s="230">
        <v>39347.29541059784</v>
      </c>
      <c r="I24" s="230">
        <v>38966.82087192687</v>
      </c>
      <c r="J24" s="230">
        <v>38893.73185229431</v>
      </c>
      <c r="K24" s="230">
        <v>51834.13766160397</v>
      </c>
      <c r="L24" s="230">
        <v>34058.76010731843</v>
      </c>
      <c r="M24" s="230">
        <v>26655.448451358523</v>
      </c>
      <c r="N24" s="230">
        <v>17215.53857916459</v>
      </c>
      <c r="O24" s="230">
        <v>17541.850615227246</v>
      </c>
      <c r="P24" s="230">
        <v>30473.18040791575</v>
      </c>
      <c r="Q24" s="231" t="s">
        <v>74</v>
      </c>
      <c r="R24" s="232" t="s">
        <v>75</v>
      </c>
      <c r="S24" s="232" t="s">
        <v>76</v>
      </c>
    </row>
    <row r="25" ht="15.75" customHeight="1">
      <c r="A25" s="227">
        <v>2019.0</v>
      </c>
      <c r="B25" s="228" t="s">
        <v>72</v>
      </c>
      <c r="C25" s="229" t="s">
        <v>99</v>
      </c>
      <c r="D25" s="230">
        <v>4921.048069549115</v>
      </c>
      <c r="E25" s="230">
        <v>4938.910977872237</v>
      </c>
      <c r="F25" s="230">
        <v>5277.281713686193</v>
      </c>
      <c r="G25" s="230">
        <v>5408.424321180496</v>
      </c>
      <c r="H25" s="230">
        <v>5441.567271132273</v>
      </c>
      <c r="I25" s="230">
        <v>5448.502988790122</v>
      </c>
      <c r="J25" s="230">
        <v>5478.795039815101</v>
      </c>
      <c r="K25" s="230">
        <v>5547.023779398112</v>
      </c>
      <c r="L25" s="230">
        <v>5465.941197507392</v>
      </c>
      <c r="M25" s="230">
        <v>5417.360373342389</v>
      </c>
      <c r="N25" s="230">
        <v>5070.29661081917</v>
      </c>
      <c r="O25" s="230">
        <v>4945.383085179369</v>
      </c>
      <c r="P25" s="230">
        <v>5280.044619022664</v>
      </c>
      <c r="Q25" s="231" t="s">
        <v>74</v>
      </c>
      <c r="R25" s="232" t="s">
        <v>75</v>
      </c>
      <c r="S25" s="232" t="s">
        <v>76</v>
      </c>
    </row>
    <row r="26" ht="15.75" customHeight="1">
      <c r="A26" s="227">
        <v>2019.0</v>
      </c>
      <c r="B26" s="228" t="s">
        <v>72</v>
      </c>
      <c r="C26" s="229" t="s">
        <v>100</v>
      </c>
      <c r="D26" s="230">
        <v>4070.273022901869</v>
      </c>
      <c r="E26" s="230">
        <v>4112.091313020334</v>
      </c>
      <c r="F26" s="230">
        <v>5676.663994344288</v>
      </c>
      <c r="G26" s="230">
        <v>6703.208181012962</v>
      </c>
      <c r="H26" s="230">
        <v>8609.106137423118</v>
      </c>
      <c r="I26" s="230">
        <v>8442.552992749303</v>
      </c>
      <c r="J26" s="230">
        <v>8471.930629105223</v>
      </c>
      <c r="K26" s="230">
        <v>11687.095775928361</v>
      </c>
      <c r="L26" s="230">
        <v>7339.73715891388</v>
      </c>
      <c r="M26" s="230">
        <v>5455.425515315828</v>
      </c>
      <c r="N26" s="230">
        <v>3184.7060618983824</v>
      </c>
      <c r="O26" s="230">
        <v>3402.8781794524753</v>
      </c>
      <c r="P26" s="230">
        <v>6429.639080172168</v>
      </c>
      <c r="Q26" s="231" t="s">
        <v>74</v>
      </c>
      <c r="R26" s="232" t="s">
        <v>75</v>
      </c>
      <c r="S26" s="232" t="s">
        <v>76</v>
      </c>
    </row>
    <row r="27" ht="15.75" customHeight="1">
      <c r="A27" s="227">
        <v>2019.0</v>
      </c>
      <c r="B27" s="228" t="s">
        <v>72</v>
      </c>
      <c r="C27" s="229" t="s">
        <v>101</v>
      </c>
      <c r="D27" s="230">
        <v>1896.6281923932195</v>
      </c>
      <c r="E27" s="230">
        <v>1992.1697063723127</v>
      </c>
      <c r="F27" s="230">
        <v>2692.84568759667</v>
      </c>
      <c r="G27" s="230">
        <v>3093.7272777665485</v>
      </c>
      <c r="H27" s="230">
        <v>4115.584550864429</v>
      </c>
      <c r="I27" s="230">
        <v>4052.8286879011225</v>
      </c>
      <c r="J27" s="230">
        <v>3988.9782166757686</v>
      </c>
      <c r="K27" s="230">
        <v>5608.970412893403</v>
      </c>
      <c r="L27" s="230">
        <v>3478.3293454895716</v>
      </c>
      <c r="M27" s="230">
        <v>2497.1777113532107</v>
      </c>
      <c r="N27" s="230">
        <v>1502.0592333908235</v>
      </c>
      <c r="O27" s="230">
        <v>1553.2088108481526</v>
      </c>
      <c r="P27" s="230">
        <v>3039.375652795436</v>
      </c>
      <c r="Q27" s="231" t="s">
        <v>74</v>
      </c>
      <c r="R27" s="232" t="s">
        <v>75</v>
      </c>
      <c r="S27" s="232" t="s">
        <v>76</v>
      </c>
    </row>
    <row r="28" ht="15.75" customHeight="1">
      <c r="A28" s="227">
        <v>2019.0</v>
      </c>
      <c r="B28" s="228" t="s">
        <v>72</v>
      </c>
      <c r="C28" s="229" t="s">
        <v>102</v>
      </c>
      <c r="D28" s="230">
        <v>4609.728694585614</v>
      </c>
      <c r="E28" s="230">
        <v>4945.172011580657</v>
      </c>
      <c r="F28" s="230">
        <v>6993.890386794689</v>
      </c>
      <c r="G28" s="230">
        <v>7804.948257700316</v>
      </c>
      <c r="H28" s="230">
        <v>10160.700401830194</v>
      </c>
      <c r="I28" s="230">
        <v>10030.315449726422</v>
      </c>
      <c r="J28" s="230">
        <v>9721.984036288319</v>
      </c>
      <c r="K28" s="230">
        <v>13837.46479604754</v>
      </c>
      <c r="L28" s="230">
        <v>8288.917391942272</v>
      </c>
      <c r="M28" s="230">
        <v>6242.950401941911</v>
      </c>
      <c r="N28" s="230">
        <v>3456.540239874816</v>
      </c>
      <c r="O28" s="230">
        <v>3539.055319821634</v>
      </c>
      <c r="P28" s="230">
        <v>7469.305615677866</v>
      </c>
      <c r="Q28" s="231" t="s">
        <v>74</v>
      </c>
      <c r="R28" s="232" t="s">
        <v>75</v>
      </c>
      <c r="S28" s="232" t="s">
        <v>76</v>
      </c>
    </row>
    <row r="29" ht="15.75" customHeight="1">
      <c r="A29" s="227">
        <v>2019.0</v>
      </c>
      <c r="B29" s="228" t="s">
        <v>72</v>
      </c>
      <c r="C29" s="229" t="s">
        <v>103</v>
      </c>
      <c r="D29" s="230">
        <v>926.3630459329574</v>
      </c>
      <c r="E29" s="230">
        <v>924.9212278122147</v>
      </c>
      <c r="F29" s="230">
        <v>1281.6108718353373</v>
      </c>
      <c r="G29" s="230">
        <v>1502.8346295020742</v>
      </c>
      <c r="H29" s="230">
        <v>1987.6837732971342</v>
      </c>
      <c r="I29" s="230">
        <v>1943.098277739121</v>
      </c>
      <c r="J29" s="230">
        <v>1918.582786990774</v>
      </c>
      <c r="K29" s="230">
        <v>2695.9471763196957</v>
      </c>
      <c r="L29" s="230">
        <v>1657.5045539162106</v>
      </c>
      <c r="M29" s="230">
        <v>1171.0062407920934</v>
      </c>
      <c r="N29" s="230">
        <v>681.5917225402318</v>
      </c>
      <c r="O29" s="230">
        <v>740.2574472739277</v>
      </c>
      <c r="P29" s="230">
        <v>1452.6168128293145</v>
      </c>
      <c r="Q29" s="231" t="s">
        <v>74</v>
      </c>
      <c r="R29" s="232" t="s">
        <v>75</v>
      </c>
      <c r="S29" s="232" t="s">
        <v>76</v>
      </c>
    </row>
    <row r="30" ht="15.75" customHeight="1">
      <c r="A30" s="227">
        <v>2019.0</v>
      </c>
      <c r="B30" s="228" t="s">
        <v>72</v>
      </c>
      <c r="C30" s="229" t="s">
        <v>104</v>
      </c>
      <c r="D30" s="230">
        <v>126.51327162447534</v>
      </c>
      <c r="E30" s="230">
        <v>165.20177851494677</v>
      </c>
      <c r="F30" s="230">
        <v>166.18643028178127</v>
      </c>
      <c r="G30" s="230">
        <v>176.67558802496657</v>
      </c>
      <c r="H30" s="230">
        <v>227.47583854946402</v>
      </c>
      <c r="I30" s="230">
        <v>241.57149030812718</v>
      </c>
      <c r="J30" s="230">
        <v>257.66452857783224</v>
      </c>
      <c r="K30" s="230">
        <v>316.4388997200551</v>
      </c>
      <c r="L30" s="230">
        <v>256.54113232355905</v>
      </c>
      <c r="M30" s="230">
        <v>222.17212899699933</v>
      </c>
      <c r="N30" s="230">
        <v>190.58504747281756</v>
      </c>
      <c r="O30" s="230">
        <v>170.35206307612842</v>
      </c>
      <c r="P30" s="230">
        <v>2517.3781974711533</v>
      </c>
      <c r="Q30" s="231" t="s">
        <v>74</v>
      </c>
      <c r="R30" s="232" t="s">
        <v>75</v>
      </c>
      <c r="S30" s="232" t="s">
        <v>76</v>
      </c>
    </row>
    <row r="31" ht="15.75" customHeight="1">
      <c r="A31" s="227">
        <v>2019.0</v>
      </c>
      <c r="B31" s="228" t="s">
        <v>72</v>
      </c>
      <c r="C31" s="229" t="s">
        <v>105</v>
      </c>
      <c r="D31" s="230">
        <v>247.27608009373824</v>
      </c>
      <c r="E31" s="230">
        <v>277.9058018389655</v>
      </c>
      <c r="F31" s="230">
        <v>633.3935918154805</v>
      </c>
      <c r="G31" s="230">
        <v>1110.11172155914</v>
      </c>
      <c r="H31" s="230">
        <v>1614.6692947593285</v>
      </c>
      <c r="I31" s="230">
        <v>1515.9470579430779</v>
      </c>
      <c r="J31" s="230">
        <v>1670.100071347003</v>
      </c>
      <c r="K31" s="230">
        <v>2021.0920358124492</v>
      </c>
      <c r="L31" s="230">
        <v>1700.1196403239826</v>
      </c>
      <c r="M31" s="230">
        <v>1029.758384636456</v>
      </c>
      <c r="N31" s="230">
        <v>427.58394671917915</v>
      </c>
      <c r="O31" s="230">
        <v>318.13950666052307</v>
      </c>
      <c r="P31" s="230">
        <v>12566.097133509325</v>
      </c>
      <c r="Q31" s="231" t="s">
        <v>74</v>
      </c>
      <c r="R31" s="232" t="s">
        <v>75</v>
      </c>
      <c r="S31" s="232" t="s">
        <v>76</v>
      </c>
    </row>
    <row r="32" ht="15.75" customHeight="1">
      <c r="A32" s="227">
        <v>2019.0</v>
      </c>
      <c r="B32" s="228" t="s">
        <v>72</v>
      </c>
      <c r="C32" s="229" t="s">
        <v>106</v>
      </c>
      <c r="D32" s="230">
        <v>558.2684858605196</v>
      </c>
      <c r="E32" s="230">
        <v>196.3912484307919</v>
      </c>
      <c r="F32" s="230">
        <v>219.9794568172965</v>
      </c>
      <c r="G32" s="230">
        <v>468.9792527181673</v>
      </c>
      <c r="H32" s="230">
        <v>348.4080803747438</v>
      </c>
      <c r="I32" s="230">
        <v>286.4178677101573</v>
      </c>
      <c r="J32" s="230">
        <v>429.787134378401</v>
      </c>
      <c r="K32" s="230">
        <v>471.64939220850346</v>
      </c>
      <c r="L32" s="230">
        <v>268.97726566548425</v>
      </c>
      <c r="M32" s="230">
        <v>236.27357296394572</v>
      </c>
      <c r="N32" s="230">
        <v>196.17465879224392</v>
      </c>
      <c r="O32" s="230">
        <v>515.3731881667293</v>
      </c>
      <c r="P32" s="230">
        <v>4196.679604086984</v>
      </c>
      <c r="Q32" s="231" t="s">
        <v>74</v>
      </c>
      <c r="R32" s="232" t="s">
        <v>75</v>
      </c>
      <c r="S32" s="232" t="s">
        <v>76</v>
      </c>
    </row>
    <row r="33" ht="15.75" customHeight="1">
      <c r="A33" s="227">
        <v>2019.0</v>
      </c>
      <c r="B33" s="228" t="s">
        <v>72</v>
      </c>
      <c r="C33" s="229" t="s">
        <v>107</v>
      </c>
      <c r="D33" s="230">
        <v>1618.4350268137607</v>
      </c>
      <c r="E33" s="230">
        <v>2119.547558809535</v>
      </c>
      <c r="F33" s="230">
        <v>2855.2264470655914</v>
      </c>
      <c r="G33" s="230">
        <v>2591.2359840354375</v>
      </c>
      <c r="H33" s="230">
        <v>3491.082922086796</v>
      </c>
      <c r="I33" s="230">
        <v>3554.7643558357263</v>
      </c>
      <c r="J33" s="230">
        <v>3090.9127486718617</v>
      </c>
      <c r="K33" s="230">
        <v>4929.343705768094</v>
      </c>
      <c r="L33" s="230">
        <v>2433.9130627377485</v>
      </c>
      <c r="M33" s="230">
        <v>1997.932477478385</v>
      </c>
      <c r="N33" s="230">
        <v>1134.2386740422348</v>
      </c>
      <c r="O33" s="230">
        <v>961.3814500551325</v>
      </c>
      <c r="P33" s="230">
        <v>30778.0144134003</v>
      </c>
      <c r="Q33" s="231" t="s">
        <v>74</v>
      </c>
      <c r="R33" s="232" t="s">
        <v>75</v>
      </c>
      <c r="S33" s="232" t="s">
        <v>76</v>
      </c>
    </row>
    <row r="34" ht="15.75" customHeight="1">
      <c r="A34" s="227">
        <v>2019.0</v>
      </c>
      <c r="B34" s="228" t="s">
        <v>72</v>
      </c>
      <c r="C34" s="229" t="s">
        <v>108</v>
      </c>
      <c r="D34" s="230">
        <v>2550.492864392494</v>
      </c>
      <c r="E34" s="230">
        <v>2759.046387594239</v>
      </c>
      <c r="F34" s="230">
        <v>3874.78592598015</v>
      </c>
      <c r="G34" s="230">
        <v>4347.0025463377115</v>
      </c>
      <c r="H34" s="230">
        <v>5681.636135770332</v>
      </c>
      <c r="I34" s="230">
        <v>5598.700771797088</v>
      </c>
      <c r="J34" s="230">
        <v>5448.464482975098</v>
      </c>
      <c r="K34" s="230">
        <v>7738.524033509102</v>
      </c>
      <c r="L34" s="230">
        <v>4659.551101050774</v>
      </c>
      <c r="M34" s="230">
        <v>3486.136564075786</v>
      </c>
      <c r="N34" s="230">
        <v>1948.5823270264755</v>
      </c>
      <c r="O34" s="230">
        <v>1965.2462079585134</v>
      </c>
      <c r="P34" s="230">
        <v>50058.16934846776</v>
      </c>
      <c r="Q34" s="231" t="s">
        <v>74</v>
      </c>
      <c r="R34" s="232" t="s">
        <v>75</v>
      </c>
      <c r="S34" s="232" t="s">
        <v>76</v>
      </c>
    </row>
    <row r="35" ht="15.75" customHeight="1">
      <c r="A35" s="227">
        <v>2019.0</v>
      </c>
      <c r="B35" s="228" t="s">
        <v>72</v>
      </c>
      <c r="C35" s="229" t="s">
        <v>109</v>
      </c>
      <c r="D35" s="230">
        <v>60.409716441383615</v>
      </c>
      <c r="E35" s="230">
        <v>101.5773061547805</v>
      </c>
      <c r="F35" s="230">
        <v>82.10316845194545</v>
      </c>
      <c r="G35" s="230">
        <v>70.61613219590163</v>
      </c>
      <c r="H35" s="230">
        <v>94.59286204740594</v>
      </c>
      <c r="I35" s="230">
        <v>89.2408711423115</v>
      </c>
      <c r="J35" s="230">
        <v>121.64984283176894</v>
      </c>
      <c r="K35" s="230">
        <v>117.85924060638803</v>
      </c>
      <c r="L35" s="230">
        <v>149.1484337497189</v>
      </c>
      <c r="M35" s="230">
        <v>93.04405835246871</v>
      </c>
      <c r="N35" s="230">
        <v>118.81110290646633</v>
      </c>
      <c r="O35" s="230">
        <v>120.44945492016375</v>
      </c>
      <c r="P35" s="230">
        <v>1219.5021898007035</v>
      </c>
      <c r="Q35" s="231" t="s">
        <v>74</v>
      </c>
      <c r="R35" s="232" t="s">
        <v>75</v>
      </c>
      <c r="S35" s="232" t="s">
        <v>76</v>
      </c>
    </row>
    <row r="36" ht="15.75" customHeight="1">
      <c r="A36" s="227">
        <v>2019.0</v>
      </c>
      <c r="B36" s="228" t="s">
        <v>72</v>
      </c>
      <c r="C36" s="229" t="s">
        <v>110</v>
      </c>
      <c r="D36" s="230">
        <v>27.12888358316973</v>
      </c>
      <c r="E36" s="230">
        <v>35.99321890207101</v>
      </c>
      <c r="F36" s="230">
        <v>82.11921141175303</v>
      </c>
      <c r="G36" s="230">
        <v>154.21469502980636</v>
      </c>
      <c r="H36" s="230">
        <v>226.12933487850964</v>
      </c>
      <c r="I36" s="230">
        <v>189.2693112931822</v>
      </c>
      <c r="J36" s="230">
        <v>222.27606845519463</v>
      </c>
      <c r="K36" s="230">
        <v>294.0867006975064</v>
      </c>
      <c r="L36" s="230">
        <v>254.7816580706838</v>
      </c>
      <c r="M36" s="230">
        <v>154.32953649852885</v>
      </c>
      <c r="N36" s="230">
        <v>68.69631536236214</v>
      </c>
      <c r="O36" s="230">
        <v>39.9096086612168</v>
      </c>
      <c r="P36" s="230">
        <v>1748.9345428439847</v>
      </c>
      <c r="Q36" s="231" t="s">
        <v>74</v>
      </c>
      <c r="R36" s="232" t="s">
        <v>75</v>
      </c>
      <c r="S36" s="232" t="s">
        <v>76</v>
      </c>
    </row>
    <row r="37" ht="15.75" customHeight="1">
      <c r="A37" s="227">
        <v>2019.0</v>
      </c>
      <c r="B37" s="228" t="s">
        <v>72</v>
      </c>
      <c r="C37" s="229" t="s">
        <v>111</v>
      </c>
      <c r="D37" s="230">
        <v>218.29567259239656</v>
      </c>
      <c r="E37" s="230">
        <v>91.6694260974694</v>
      </c>
      <c r="F37" s="230">
        <v>100.04017116366127</v>
      </c>
      <c r="G37" s="230">
        <v>170.00433879652581</v>
      </c>
      <c r="H37" s="230">
        <v>154.91000955833806</v>
      </c>
      <c r="I37" s="230">
        <v>126.91475897480029</v>
      </c>
      <c r="J37" s="230">
        <v>158.50632605812638</v>
      </c>
      <c r="K37" s="230">
        <v>165.36754636209932</v>
      </c>
      <c r="L37" s="230">
        <v>117.93547748282118</v>
      </c>
      <c r="M37" s="230">
        <v>108.04289218031091</v>
      </c>
      <c r="N37" s="230">
        <v>92.97788256144943</v>
      </c>
      <c r="O37" s="230">
        <v>190.14406857802226</v>
      </c>
      <c r="P37" s="230">
        <v>1694.8085704060209</v>
      </c>
      <c r="Q37" s="231" t="s">
        <v>74</v>
      </c>
      <c r="R37" s="232" t="s">
        <v>75</v>
      </c>
      <c r="S37" s="232" t="s">
        <v>76</v>
      </c>
    </row>
    <row r="38" ht="15.75" customHeight="1">
      <c r="A38" s="227">
        <v>2019.0</v>
      </c>
      <c r="B38" s="228" t="s">
        <v>72</v>
      </c>
      <c r="C38" s="229" t="s">
        <v>112</v>
      </c>
      <c r="D38" s="230">
        <v>1618.4350268137607</v>
      </c>
      <c r="E38" s="230">
        <v>2119.547558809535</v>
      </c>
      <c r="F38" s="230">
        <v>2855.2264470655914</v>
      </c>
      <c r="G38" s="230">
        <v>2591.2359840354375</v>
      </c>
      <c r="H38" s="230">
        <v>3491.082922086796</v>
      </c>
      <c r="I38" s="230">
        <v>3554.7643558357263</v>
      </c>
      <c r="J38" s="230">
        <v>3090.9127486718617</v>
      </c>
      <c r="K38" s="230">
        <v>4929.343705768094</v>
      </c>
      <c r="L38" s="230">
        <v>2433.9130627377485</v>
      </c>
      <c r="M38" s="230">
        <v>1997.932477478385</v>
      </c>
      <c r="N38" s="230">
        <v>1134.2386740422348</v>
      </c>
      <c r="O38" s="230">
        <v>961.3814500551325</v>
      </c>
      <c r="P38" s="230">
        <v>30778.0144134003</v>
      </c>
      <c r="Q38" s="231" t="s">
        <v>74</v>
      </c>
      <c r="R38" s="232" t="s">
        <v>75</v>
      </c>
      <c r="S38" s="232" t="s">
        <v>76</v>
      </c>
    </row>
    <row r="39" ht="15.75" customHeight="1">
      <c r="A39" s="227">
        <v>2019.0</v>
      </c>
      <c r="B39" s="228" t="s">
        <v>72</v>
      </c>
      <c r="C39" s="229" t="s">
        <v>113</v>
      </c>
      <c r="D39" s="230">
        <v>1924.2692994307106</v>
      </c>
      <c r="E39" s="230">
        <v>2348.787509963856</v>
      </c>
      <c r="F39" s="230">
        <v>3119.488998092951</v>
      </c>
      <c r="G39" s="230">
        <v>2986.0711500576713</v>
      </c>
      <c r="H39" s="230">
        <v>3966.7151285710497</v>
      </c>
      <c r="I39" s="230">
        <v>3960.18929724602</v>
      </c>
      <c r="J39" s="230">
        <v>3593.3449860169517</v>
      </c>
      <c r="K39" s="230">
        <v>5506.657193434088</v>
      </c>
      <c r="L39" s="230">
        <v>2955.7786320409723</v>
      </c>
      <c r="M39" s="230">
        <v>2353.3489645096934</v>
      </c>
      <c r="N39" s="230">
        <v>1414.7239748725128</v>
      </c>
      <c r="O39" s="230">
        <v>1311.8845822145354</v>
      </c>
      <c r="P39" s="230">
        <v>35441.25971645101</v>
      </c>
      <c r="Q39" s="231" t="s">
        <v>74</v>
      </c>
      <c r="R39" s="232" t="s">
        <v>75</v>
      </c>
      <c r="S39" s="232" t="s">
        <v>76</v>
      </c>
    </row>
    <row r="40" ht="15.75" customHeight="1">
      <c r="A40" s="227">
        <v>2019.0</v>
      </c>
      <c r="B40" s="228" t="s">
        <v>72</v>
      </c>
      <c r="C40" s="229" t="s">
        <v>114</v>
      </c>
      <c r="D40" s="230">
        <v>37.820401326675274</v>
      </c>
      <c r="E40" s="230">
        <v>63.53892170648528</v>
      </c>
      <c r="F40" s="230">
        <v>65.48375292326782</v>
      </c>
      <c r="G40" s="230">
        <v>52.657085091936445</v>
      </c>
      <c r="H40" s="230">
        <v>71.84122680244573</v>
      </c>
      <c r="I40" s="230">
        <v>75.46736937940875</v>
      </c>
      <c r="J40" s="230">
        <v>76.25671829862961</v>
      </c>
      <c r="K40" s="230">
        <v>90.99100761760755</v>
      </c>
      <c r="L40" s="230">
        <v>76.3444313849346</v>
      </c>
      <c r="M40" s="230">
        <v>75.68582657627796</v>
      </c>
      <c r="N40" s="230">
        <v>65.92750582142348</v>
      </c>
      <c r="O40" s="230">
        <v>52.39167126419549</v>
      </c>
      <c r="P40" s="230">
        <v>804.4059181932879</v>
      </c>
      <c r="Q40" s="231" t="s">
        <v>74</v>
      </c>
      <c r="R40" s="232" t="s">
        <v>75</v>
      </c>
      <c r="S40" s="232" t="s">
        <v>76</v>
      </c>
    </row>
    <row r="41" ht="15.75" customHeight="1">
      <c r="A41" s="227">
        <v>2019.0</v>
      </c>
      <c r="B41" s="228" t="s">
        <v>72</v>
      </c>
      <c r="C41" s="229" t="s">
        <v>115</v>
      </c>
      <c r="D41" s="230">
        <v>68.52230239418425</v>
      </c>
      <c r="E41" s="230">
        <v>92.69780630269821</v>
      </c>
      <c r="F41" s="230">
        <v>160.9655046589424</v>
      </c>
      <c r="G41" s="230">
        <v>263.673129500475</v>
      </c>
      <c r="H41" s="230">
        <v>424.44123115499167</v>
      </c>
      <c r="I41" s="230">
        <v>400.09121324235355</v>
      </c>
      <c r="J41" s="230">
        <v>416.99892008773696</v>
      </c>
      <c r="K41" s="230">
        <v>499.6533107443169</v>
      </c>
      <c r="L41" s="230">
        <v>450.17870067080537</v>
      </c>
      <c r="M41" s="230">
        <v>250.81095233048774</v>
      </c>
      <c r="N41" s="230">
        <v>117.68037219320667</v>
      </c>
      <c r="O41" s="230">
        <v>73.29036642800706</v>
      </c>
      <c r="P41" s="230">
        <v>3219.0038097082056</v>
      </c>
      <c r="Q41" s="231" t="s">
        <v>74</v>
      </c>
      <c r="R41" s="232" t="s">
        <v>75</v>
      </c>
      <c r="S41" s="232" t="s">
        <v>76</v>
      </c>
    </row>
    <row r="42" ht="15.75" customHeight="1">
      <c r="A42" s="227">
        <v>2019.0</v>
      </c>
      <c r="B42" s="228" t="s">
        <v>72</v>
      </c>
      <c r="C42" s="229" t="s">
        <v>116</v>
      </c>
      <c r="D42" s="230">
        <v>157.99631871218688</v>
      </c>
      <c r="E42" s="230">
        <v>54.84147034368746</v>
      </c>
      <c r="F42" s="230">
        <v>60.859586120273235</v>
      </c>
      <c r="G42" s="230">
        <v>130.37069352258757</v>
      </c>
      <c r="H42" s="230">
        <v>94.7616792237234</v>
      </c>
      <c r="I42" s="230">
        <v>77.294646660786</v>
      </c>
      <c r="J42" s="230">
        <v>117.84820862759747</v>
      </c>
      <c r="K42" s="230">
        <v>125.38821919393851</v>
      </c>
      <c r="L42" s="230">
        <v>72.4059102828253</v>
      </c>
      <c r="M42" s="230">
        <v>64.27591540279789</v>
      </c>
      <c r="N42" s="230">
        <v>54.55990994289281</v>
      </c>
      <c r="O42" s="230">
        <v>143.67154884261464</v>
      </c>
      <c r="P42" s="230">
        <v>1154.2741068759112</v>
      </c>
      <c r="Q42" s="231" t="s">
        <v>74</v>
      </c>
      <c r="R42" s="232" t="s">
        <v>75</v>
      </c>
      <c r="S42" s="232" t="s">
        <v>76</v>
      </c>
    </row>
    <row r="43" ht="15.75" customHeight="1">
      <c r="A43" s="227">
        <v>2019.0</v>
      </c>
      <c r="B43" s="228" t="s">
        <v>72</v>
      </c>
      <c r="C43" s="229" t="s">
        <v>117</v>
      </c>
      <c r="D43" s="230">
        <v>394.32897087046257</v>
      </c>
      <c r="E43" s="230">
        <v>565.793132948628</v>
      </c>
      <c r="F43" s="230">
        <v>748.8793773029673</v>
      </c>
      <c r="G43" s="230">
        <v>583.0280964079733</v>
      </c>
      <c r="H43" s="230">
        <v>785.493657469529</v>
      </c>
      <c r="I43" s="230">
        <v>875.2452541586155</v>
      </c>
      <c r="J43" s="230">
        <v>695.4553684511689</v>
      </c>
      <c r="K43" s="230">
        <v>1089.0108429381776</v>
      </c>
      <c r="L43" s="230">
        <v>573.3652111845815</v>
      </c>
      <c r="M43" s="230">
        <v>515.3645561394684</v>
      </c>
      <c r="N43" s="230">
        <v>303.2506100873552</v>
      </c>
      <c r="O43" s="230">
        <v>234.47885722940396</v>
      </c>
      <c r="P43" s="230">
        <v>7363.693935188331</v>
      </c>
      <c r="Q43" s="231" t="s">
        <v>74</v>
      </c>
      <c r="R43" s="232" t="s">
        <v>75</v>
      </c>
      <c r="S43" s="232" t="s">
        <v>76</v>
      </c>
    </row>
    <row r="44" ht="15.75" customHeight="1">
      <c r="A44" s="227">
        <v>2019.0</v>
      </c>
      <c r="B44" s="228" t="s">
        <v>72</v>
      </c>
      <c r="C44" s="229" t="s">
        <v>118</v>
      </c>
      <c r="D44" s="230">
        <v>658.667993303509</v>
      </c>
      <c r="E44" s="230">
        <v>776.8713313014989</v>
      </c>
      <c r="F44" s="230">
        <v>1036.1882210054507</v>
      </c>
      <c r="G44" s="230">
        <v>1029.7290045229724</v>
      </c>
      <c r="H44" s="230">
        <v>1376.5377946506896</v>
      </c>
      <c r="I44" s="230">
        <v>1428.0984834411638</v>
      </c>
      <c r="J44" s="230">
        <v>1306.5592154651329</v>
      </c>
      <c r="K44" s="230">
        <v>1805.0433804940405</v>
      </c>
      <c r="L44" s="230">
        <v>1172.2942535231468</v>
      </c>
      <c r="M44" s="230">
        <v>906.137250449032</v>
      </c>
      <c r="N44" s="230">
        <v>541.4183980448781</v>
      </c>
      <c r="O44" s="230">
        <v>503.8324437642211</v>
      </c>
      <c r="P44" s="230">
        <v>12541.377769965737</v>
      </c>
      <c r="Q44" s="231" t="s">
        <v>74</v>
      </c>
      <c r="R44" s="232" t="s">
        <v>75</v>
      </c>
      <c r="S44" s="232" t="s">
        <v>76</v>
      </c>
    </row>
    <row r="45" ht="15.75" customHeight="1">
      <c r="A45" s="227">
        <v>2019.0</v>
      </c>
      <c r="B45" s="228" t="s">
        <v>72</v>
      </c>
      <c r="C45" s="229" t="s">
        <v>119</v>
      </c>
      <c r="D45" s="230">
        <v>18.372772176880076</v>
      </c>
      <c r="E45" s="230">
        <v>39.46117417044295</v>
      </c>
      <c r="F45" s="230">
        <v>33.09100790101224</v>
      </c>
      <c r="G45" s="230">
        <v>21.035455217197146</v>
      </c>
      <c r="H45" s="230">
        <v>29.909306339942226</v>
      </c>
      <c r="I45" s="230">
        <v>27.712852008303997</v>
      </c>
      <c r="J45" s="230">
        <v>35.659098824940706</v>
      </c>
      <c r="K45" s="230">
        <v>33.32553179544723</v>
      </c>
      <c r="L45" s="230">
        <v>44.15291766895243</v>
      </c>
      <c r="M45" s="230">
        <v>31.36761929464238</v>
      </c>
      <c r="N45" s="230">
        <v>40.99907729148728</v>
      </c>
      <c r="O45" s="230">
        <v>36.81152659008892</v>
      </c>
      <c r="P45" s="230">
        <v>391.8983392793377</v>
      </c>
      <c r="Q45" s="231" t="s">
        <v>74</v>
      </c>
      <c r="R45" s="232" t="s">
        <v>75</v>
      </c>
      <c r="S45" s="232" t="s">
        <v>76</v>
      </c>
    </row>
    <row r="46" ht="15.75" customHeight="1">
      <c r="A46" s="227">
        <v>2019.0</v>
      </c>
      <c r="B46" s="228" t="s">
        <v>72</v>
      </c>
      <c r="C46" s="229" t="s">
        <v>120</v>
      </c>
      <c r="D46" s="230">
        <v>7.522347890880645</v>
      </c>
      <c r="E46" s="230">
        <v>12.014095372972136</v>
      </c>
      <c r="F46" s="230">
        <v>20.895024138653735</v>
      </c>
      <c r="G46" s="230">
        <v>36.66295687871418</v>
      </c>
      <c r="H46" s="230">
        <v>59.505762235098686</v>
      </c>
      <c r="I46" s="230">
        <v>50.02330632405157</v>
      </c>
      <c r="J46" s="230">
        <v>55.502412300902186</v>
      </c>
      <c r="K46" s="230">
        <v>72.64330785884201</v>
      </c>
      <c r="L46" s="230">
        <v>67.57101465323679</v>
      </c>
      <c r="M46" s="230">
        <v>37.645015730117485</v>
      </c>
      <c r="N46" s="230">
        <v>18.930608114788086</v>
      </c>
      <c r="O46" s="230">
        <v>9.18108312414837</v>
      </c>
      <c r="P46" s="230">
        <v>448.09693462240585</v>
      </c>
      <c r="Q46" s="231" t="s">
        <v>74</v>
      </c>
      <c r="R46" s="232" t="s">
        <v>75</v>
      </c>
      <c r="S46" s="232" t="s">
        <v>76</v>
      </c>
    </row>
    <row r="47" ht="15.75" customHeight="1">
      <c r="A47" s="227">
        <v>2019.0</v>
      </c>
      <c r="B47" s="228" t="s">
        <v>72</v>
      </c>
      <c r="C47" s="229" t="s">
        <v>121</v>
      </c>
      <c r="D47" s="230">
        <v>61.7952453943676</v>
      </c>
      <c r="E47" s="230">
        <v>25.644021802054752</v>
      </c>
      <c r="F47" s="230">
        <v>27.775751347290285</v>
      </c>
      <c r="G47" s="230">
        <v>47.424049875367835</v>
      </c>
      <c r="H47" s="230">
        <v>42.382030615656085</v>
      </c>
      <c r="I47" s="230">
        <v>34.76626958877667</v>
      </c>
      <c r="J47" s="230">
        <v>44.010626989284376</v>
      </c>
      <c r="K47" s="230">
        <v>45.01902494635748</v>
      </c>
      <c r="L47" s="230">
        <v>32.07077103860313</v>
      </c>
      <c r="M47" s="230">
        <v>29.52602105973213</v>
      </c>
      <c r="N47" s="230">
        <v>25.94519700997835</v>
      </c>
      <c r="O47" s="230">
        <v>53.20248005768954</v>
      </c>
      <c r="P47" s="230">
        <v>469.56148972515825</v>
      </c>
      <c r="Q47" s="231" t="s">
        <v>74</v>
      </c>
      <c r="R47" s="232" t="s">
        <v>75</v>
      </c>
      <c r="S47" s="232" t="s">
        <v>76</v>
      </c>
    </row>
    <row r="48" ht="15.75" customHeight="1">
      <c r="A48" s="227">
        <v>2019.0</v>
      </c>
      <c r="B48" s="228" t="s">
        <v>72</v>
      </c>
      <c r="C48" s="229" t="s">
        <v>122</v>
      </c>
      <c r="D48" s="230">
        <v>394.32897087046257</v>
      </c>
      <c r="E48" s="230">
        <v>565.793132948628</v>
      </c>
      <c r="F48" s="230">
        <v>748.8793773029673</v>
      </c>
      <c r="G48" s="230">
        <v>583.0280964079733</v>
      </c>
      <c r="H48" s="230">
        <v>785.493657469529</v>
      </c>
      <c r="I48" s="230">
        <v>875.2452541586155</v>
      </c>
      <c r="J48" s="230">
        <v>695.4553684511689</v>
      </c>
      <c r="K48" s="230">
        <v>1089.0108429381776</v>
      </c>
      <c r="L48" s="230">
        <v>573.3652111845815</v>
      </c>
      <c r="M48" s="230">
        <v>515.3645561394684</v>
      </c>
      <c r="N48" s="230">
        <v>303.2506100873552</v>
      </c>
      <c r="O48" s="230">
        <v>234.47885722940396</v>
      </c>
      <c r="P48" s="230">
        <v>7363.693935188331</v>
      </c>
      <c r="Q48" s="231" t="s">
        <v>74</v>
      </c>
      <c r="R48" s="232" t="s">
        <v>75</v>
      </c>
      <c r="S48" s="232" t="s">
        <v>76</v>
      </c>
    </row>
    <row r="49" ht="15.75" customHeight="1">
      <c r="A49" s="227">
        <v>2019.0</v>
      </c>
      <c r="B49" s="228" t="s">
        <v>72</v>
      </c>
      <c r="C49" s="229" t="s">
        <v>123</v>
      </c>
      <c r="D49" s="230">
        <v>482.0193363325909</v>
      </c>
      <c r="E49" s="230">
        <v>642.9124242940978</v>
      </c>
      <c r="F49" s="230">
        <v>830.6411606899236</v>
      </c>
      <c r="G49" s="230">
        <v>688.1505583792525</v>
      </c>
      <c r="H49" s="230">
        <v>917.290756660226</v>
      </c>
      <c r="I49" s="230">
        <v>987.7476820797477</v>
      </c>
      <c r="J49" s="230">
        <v>830.6275065662961</v>
      </c>
      <c r="K49" s="230">
        <v>1239.9987075388244</v>
      </c>
      <c r="L49" s="230">
        <v>717.1599145453739</v>
      </c>
      <c r="M49" s="230">
        <v>613.9032122239604</v>
      </c>
      <c r="N49" s="230">
        <v>389.12549250360894</v>
      </c>
      <c r="O49" s="230">
        <v>333.6739470013308</v>
      </c>
      <c r="P49" s="230">
        <v>8673.250698815233</v>
      </c>
      <c r="Q49" s="231" t="s">
        <v>74</v>
      </c>
      <c r="R49" s="232" t="s">
        <v>75</v>
      </c>
      <c r="S49" s="232" t="s">
        <v>76</v>
      </c>
    </row>
    <row r="50" ht="15.75" customHeight="1">
      <c r="A50" s="227">
        <v>2019.0</v>
      </c>
      <c r="B50" s="228" t="s">
        <v>72</v>
      </c>
      <c r="C50" s="229" t="s">
        <v>124</v>
      </c>
      <c r="D50" s="230">
        <v>17255.380227057118</v>
      </c>
      <c r="E50" s="230">
        <v>17314.410893966757</v>
      </c>
      <c r="F50" s="230">
        <v>17384.703486122347</v>
      </c>
      <c r="G50" s="230">
        <v>17401.864776444927</v>
      </c>
      <c r="H50" s="230">
        <v>17404.832799803004</v>
      </c>
      <c r="I50" s="230">
        <v>17423.0</v>
      </c>
      <c r="J50" s="230">
        <v>17423.0</v>
      </c>
      <c r="K50" s="230">
        <v>17423.0</v>
      </c>
      <c r="L50" s="230">
        <v>17423.0</v>
      </c>
      <c r="M50" s="230">
        <v>17389.849896695483</v>
      </c>
      <c r="N50" s="230">
        <v>17322.00316564244</v>
      </c>
      <c r="O50" s="230">
        <v>17079.566178259203</v>
      </c>
      <c r="P50" s="230">
        <v>17423.0</v>
      </c>
      <c r="Q50" s="231" t="s">
        <v>74</v>
      </c>
      <c r="R50" s="232" t="s">
        <v>75</v>
      </c>
      <c r="S50" s="232" t="s">
        <v>76</v>
      </c>
    </row>
    <row r="51" ht="15.75" customHeight="1">
      <c r="A51" s="227">
        <v>2019.0</v>
      </c>
      <c r="B51" s="228" t="s">
        <v>72</v>
      </c>
      <c r="C51" s="229" t="s">
        <v>125</v>
      </c>
      <c r="D51" s="230">
        <v>32434.48578472789</v>
      </c>
      <c r="E51" s="230">
        <v>32233.373959914778</v>
      </c>
      <c r="F51" s="230">
        <v>63935.768960947375</v>
      </c>
      <c r="G51" s="230">
        <v>74932.77952090034</v>
      </c>
      <c r="H51" s="230">
        <v>76994.76264480485</v>
      </c>
      <c r="I51" s="230">
        <v>77061.20000000001</v>
      </c>
      <c r="J51" s="230">
        <v>78542.20000000001</v>
      </c>
      <c r="K51" s="230">
        <v>78542.20000000001</v>
      </c>
      <c r="L51" s="230">
        <v>76984.45374177473</v>
      </c>
      <c r="M51" s="230">
        <v>76002.8038179679</v>
      </c>
      <c r="N51" s="230">
        <v>42389.10289730807</v>
      </c>
      <c r="O51" s="230">
        <v>36454.669904202514</v>
      </c>
      <c r="P51" s="230">
        <v>78542.20000000001</v>
      </c>
      <c r="Q51" s="231" t="s">
        <v>74</v>
      </c>
      <c r="R51" s="232" t="s">
        <v>75</v>
      </c>
      <c r="S51" s="232" t="s">
        <v>76</v>
      </c>
    </row>
    <row r="52" ht="15.75" customHeight="1">
      <c r="A52" s="227">
        <v>2019.0</v>
      </c>
      <c r="B52" s="228" t="s">
        <v>72</v>
      </c>
      <c r="C52" s="229" t="s">
        <v>126</v>
      </c>
      <c r="D52" s="230">
        <v>49689.86601178501</v>
      </c>
      <c r="E52" s="230">
        <v>49547.78485388153</v>
      </c>
      <c r="F52" s="230">
        <v>81320.47244706973</v>
      </c>
      <c r="G52" s="230">
        <v>92334.64429734526</v>
      </c>
      <c r="H52" s="230">
        <v>94399.59544460785</v>
      </c>
      <c r="I52" s="230">
        <v>94484.20000000001</v>
      </c>
      <c r="J52" s="230">
        <v>95965.20000000001</v>
      </c>
      <c r="K52" s="230">
        <v>95965.20000000001</v>
      </c>
      <c r="L52" s="230">
        <v>94407.45374177473</v>
      </c>
      <c r="M52" s="230">
        <v>93392.65371466338</v>
      </c>
      <c r="N52" s="230">
        <v>59711.10606295051</v>
      </c>
      <c r="O52" s="230">
        <v>53534.23608246172</v>
      </c>
      <c r="P52" s="230">
        <v>95965.20000000001</v>
      </c>
      <c r="Q52" s="231" t="s">
        <v>74</v>
      </c>
      <c r="R52" s="232" t="s">
        <v>75</v>
      </c>
      <c r="S52" s="232" t="s">
        <v>76</v>
      </c>
    </row>
    <row r="53" ht="15.75" customHeight="1">
      <c r="A53" s="227">
        <v>2019.0</v>
      </c>
      <c r="B53" s="228" t="s">
        <v>72</v>
      </c>
      <c r="C53" s="229" t="s">
        <v>127</v>
      </c>
      <c r="D53" s="230">
        <v>58449.8914707033</v>
      </c>
      <c r="E53" s="230">
        <v>46283.88993289574</v>
      </c>
      <c r="F53" s="230">
        <v>67881.53851269138</v>
      </c>
      <c r="G53" s="230">
        <v>108180.13677947424</v>
      </c>
      <c r="H53" s="230">
        <v>134991.54416855748</v>
      </c>
      <c r="I53" s="230">
        <v>128121.42149513875</v>
      </c>
      <c r="J53" s="230">
        <v>162296.209977954</v>
      </c>
      <c r="K53" s="230">
        <v>186923.20987023166</v>
      </c>
      <c r="L53" s="230">
        <v>143695.68262191277</v>
      </c>
      <c r="M53" s="230">
        <v>97737.9857147355</v>
      </c>
      <c r="N53" s="230">
        <v>57479.49538877737</v>
      </c>
      <c r="O53" s="230">
        <v>65695.84996660257</v>
      </c>
      <c r="P53" s="230">
        <v>1257736.8558996746</v>
      </c>
      <c r="Q53" s="231" t="s">
        <v>74</v>
      </c>
      <c r="R53" s="232" t="s">
        <v>75</v>
      </c>
      <c r="S53" s="232" t="s">
        <v>76</v>
      </c>
    </row>
    <row r="54" ht="15.75" customHeight="1">
      <c r="A54" s="227">
        <v>2019.0</v>
      </c>
      <c r="B54" s="228" t="s">
        <v>72</v>
      </c>
      <c r="C54" s="229" t="s">
        <v>128</v>
      </c>
      <c r="D54" s="230">
        <v>9890.028399606439</v>
      </c>
      <c r="E54" s="230">
        <v>8356.065066348392</v>
      </c>
      <c r="F54" s="230">
        <v>10394.914406936454</v>
      </c>
      <c r="G54" s="230">
        <v>14051.921633140939</v>
      </c>
      <c r="H54" s="230">
        <v>16220.234086300456</v>
      </c>
      <c r="I54" s="230">
        <v>15566.073452320852</v>
      </c>
      <c r="J54" s="230">
        <v>17101.495736094155</v>
      </c>
      <c r="K54" s="230">
        <v>19475.470496438247</v>
      </c>
      <c r="L54" s="230">
        <v>16404.045160082147</v>
      </c>
      <c r="M54" s="230">
        <v>12717.784896506753</v>
      </c>
      <c r="N54" s="230">
        <v>9315.892799691532</v>
      </c>
      <c r="O54" s="230">
        <v>10299.401408477712</v>
      </c>
      <c r="P54" s="230">
        <v>13316.110628495342</v>
      </c>
      <c r="Q54" s="231" t="s">
        <v>74</v>
      </c>
      <c r="R54" s="232" t="s">
        <v>75</v>
      </c>
      <c r="S54" s="232" t="s">
        <v>76</v>
      </c>
    </row>
    <row r="55" ht="15.75" customHeight="1">
      <c r="A55" s="227">
        <v>2019.0</v>
      </c>
      <c r="B55" s="228" t="s">
        <v>72</v>
      </c>
      <c r="C55" s="229" t="s">
        <v>129</v>
      </c>
      <c r="D55" s="230">
        <v>932.0578375787331</v>
      </c>
      <c r="E55" s="230">
        <v>639.4988287847041</v>
      </c>
      <c r="F55" s="230">
        <v>1019.5594789145582</v>
      </c>
      <c r="G55" s="230">
        <v>1755.766562302274</v>
      </c>
      <c r="H55" s="230">
        <v>2190.5532136835363</v>
      </c>
      <c r="I55" s="230">
        <v>2043.9364159613624</v>
      </c>
      <c r="J55" s="230">
        <v>2357.551734303236</v>
      </c>
      <c r="K55" s="230">
        <v>2809.1803277410077</v>
      </c>
      <c r="L55" s="230">
        <v>2225.638038313026</v>
      </c>
      <c r="M55" s="230">
        <v>1488.204086597401</v>
      </c>
      <c r="N55" s="230">
        <v>814.3436529842406</v>
      </c>
      <c r="O55" s="230">
        <v>1003.8647579033808</v>
      </c>
      <c r="P55" s="230">
        <v>19280.15493506746</v>
      </c>
      <c r="Q55" s="231" t="s">
        <v>74</v>
      </c>
      <c r="R55" s="232" t="s">
        <v>75</v>
      </c>
      <c r="S55" s="232" t="s">
        <v>76</v>
      </c>
    </row>
    <row r="56" ht="15.75" customHeight="1">
      <c r="A56" s="227">
        <v>2019.0</v>
      </c>
      <c r="B56" s="228" t="s">
        <v>72</v>
      </c>
      <c r="C56" s="229" t="s">
        <v>130</v>
      </c>
      <c r="D56" s="230">
        <v>305.8342726169499</v>
      </c>
      <c r="E56" s="230">
        <v>229.23995115432092</v>
      </c>
      <c r="F56" s="230">
        <v>264.26255102735973</v>
      </c>
      <c r="G56" s="230">
        <v>394.8351660222338</v>
      </c>
      <c r="H56" s="230">
        <v>475.63220648425363</v>
      </c>
      <c r="I56" s="230">
        <v>405.42494141029397</v>
      </c>
      <c r="J56" s="230">
        <v>502.43223734508996</v>
      </c>
      <c r="K56" s="230">
        <v>577.3134876659938</v>
      </c>
      <c r="L56" s="230">
        <v>521.8655693032239</v>
      </c>
      <c r="M56" s="230">
        <v>355.41648703130846</v>
      </c>
      <c r="N56" s="230">
        <v>280.4853008302779</v>
      </c>
      <c r="O56" s="230">
        <v>350.5031321594028</v>
      </c>
      <c r="P56" s="230">
        <v>4663.2453030507095</v>
      </c>
      <c r="Q56" s="231" t="s">
        <v>74</v>
      </c>
      <c r="R56" s="232" t="s">
        <v>75</v>
      </c>
      <c r="S56" s="232" t="s">
        <v>76</v>
      </c>
    </row>
    <row r="57" ht="15.75" customHeight="1">
      <c r="A57" s="227">
        <v>2019.0</v>
      </c>
      <c r="B57" s="228" t="s">
        <v>72</v>
      </c>
      <c r="C57" s="229" t="s">
        <v>131</v>
      </c>
      <c r="D57" s="230">
        <v>264.3390224330464</v>
      </c>
      <c r="E57" s="230">
        <v>211.07819835287094</v>
      </c>
      <c r="F57" s="230">
        <v>287.30884370248344</v>
      </c>
      <c r="G57" s="230">
        <v>446.70090811499904</v>
      </c>
      <c r="H57" s="230">
        <v>591.0441371811607</v>
      </c>
      <c r="I57" s="230">
        <v>552.8532292825483</v>
      </c>
      <c r="J57" s="230">
        <v>611.103847013964</v>
      </c>
      <c r="K57" s="230">
        <v>716.032537555863</v>
      </c>
      <c r="L57" s="230">
        <v>598.9290423385653</v>
      </c>
      <c r="M57" s="230">
        <v>390.7726943095636</v>
      </c>
      <c r="N57" s="230">
        <v>238.16778795752296</v>
      </c>
      <c r="O57" s="230">
        <v>269.35358653481717</v>
      </c>
      <c r="P57" s="230">
        <v>5177.683834777405</v>
      </c>
      <c r="Q57" s="231" t="s">
        <v>74</v>
      </c>
      <c r="R57" s="232" t="s">
        <v>75</v>
      </c>
      <c r="S57" s="232" t="s">
        <v>76</v>
      </c>
    </row>
    <row r="58" ht="15.75" customHeight="1">
      <c r="A58" s="227">
        <v>2019.0</v>
      </c>
      <c r="B58" s="228" t="s">
        <v>72</v>
      </c>
      <c r="C58" s="229" t="s">
        <v>132</v>
      </c>
      <c r="D58" s="230">
        <v>87.69036546212831</v>
      </c>
      <c r="E58" s="230">
        <v>77.11929134546983</v>
      </c>
      <c r="F58" s="230">
        <v>81.76178338695625</v>
      </c>
      <c r="G58" s="230">
        <v>105.12246197127917</v>
      </c>
      <c r="H58" s="230">
        <v>131.797099190697</v>
      </c>
      <c r="I58" s="230">
        <v>112.50242792113224</v>
      </c>
      <c r="J58" s="230">
        <v>135.17213811512727</v>
      </c>
      <c r="K58" s="230">
        <v>150.98786460064673</v>
      </c>
      <c r="L58" s="230">
        <v>143.79470336079237</v>
      </c>
      <c r="M58" s="230">
        <v>98.538656084492</v>
      </c>
      <c r="N58" s="230">
        <v>85.87488241625371</v>
      </c>
      <c r="O58" s="230">
        <v>99.19508977192683</v>
      </c>
      <c r="P58" s="230">
        <v>1309.5567636269018</v>
      </c>
      <c r="Q58" s="231" t="s">
        <v>74</v>
      </c>
      <c r="R58" s="232" t="s">
        <v>75</v>
      </c>
      <c r="S58" s="232" t="s">
        <v>76</v>
      </c>
    </row>
    <row r="59" ht="15.75" customHeight="1">
      <c r="A59" s="227">
        <v>2019.0</v>
      </c>
      <c r="B59" s="228" t="s">
        <v>38</v>
      </c>
      <c r="C59" s="229" t="s">
        <v>73</v>
      </c>
      <c r="D59" s="230">
        <v>58945.493748189656</v>
      </c>
      <c r="E59" s="230">
        <v>64067.487427542066</v>
      </c>
      <c r="F59" s="230">
        <v>84047.06452500932</v>
      </c>
      <c r="G59" s="230">
        <v>96709.92178315508</v>
      </c>
      <c r="H59" s="230">
        <v>135752.38190055135</v>
      </c>
      <c r="I59" s="230">
        <v>126059.00106047974</v>
      </c>
      <c r="J59" s="230">
        <v>145317.61459266214</v>
      </c>
      <c r="K59" s="230">
        <v>202982.73618491951</v>
      </c>
      <c r="L59" s="230">
        <v>126826.26504340288</v>
      </c>
      <c r="M59" s="230">
        <v>86537.64496894907</v>
      </c>
      <c r="N59" s="230">
        <v>54401.90979126549</v>
      </c>
      <c r="O59" s="230">
        <v>53534.6183570359</v>
      </c>
      <c r="P59" s="230">
        <v>1235182.1393831621</v>
      </c>
      <c r="Q59" s="231" t="s">
        <v>133</v>
      </c>
      <c r="R59" s="232" t="s">
        <v>75</v>
      </c>
      <c r="S59" s="232" t="s">
        <v>76</v>
      </c>
    </row>
    <row r="60" ht="15.75" customHeight="1">
      <c r="A60" s="227">
        <v>2019.0</v>
      </c>
      <c r="B60" s="228" t="s">
        <v>38</v>
      </c>
      <c r="C60" s="229" t="s">
        <v>77</v>
      </c>
      <c r="D60" s="230">
        <v>19931.43557196509</v>
      </c>
      <c r="E60" s="230">
        <v>21793.977274473054</v>
      </c>
      <c r="F60" s="230">
        <v>28768.105682477322</v>
      </c>
      <c r="G60" s="230">
        <v>33195.54446970643</v>
      </c>
      <c r="H60" s="230">
        <v>46123.28036470977</v>
      </c>
      <c r="I60" s="230">
        <v>42676.31994309152</v>
      </c>
      <c r="J60" s="230">
        <v>49831.89639742334</v>
      </c>
      <c r="K60" s="230">
        <v>69070.4488955836</v>
      </c>
      <c r="L60" s="230">
        <v>43271.57286679161</v>
      </c>
      <c r="M60" s="230">
        <v>29666.16048159536</v>
      </c>
      <c r="N60" s="230">
        <v>18402.27763734129</v>
      </c>
      <c r="O60" s="230">
        <v>17965.095809303573</v>
      </c>
      <c r="P60" s="230">
        <v>420696.11539446196</v>
      </c>
      <c r="Q60" s="231" t="s">
        <v>133</v>
      </c>
      <c r="R60" s="232" t="s">
        <v>75</v>
      </c>
      <c r="S60" s="232" t="s">
        <v>76</v>
      </c>
    </row>
    <row r="61" ht="15.75" customHeight="1">
      <c r="A61" s="227">
        <v>2019.0</v>
      </c>
      <c r="B61" s="228" t="s">
        <v>38</v>
      </c>
      <c r="C61" s="229" t="s">
        <v>78</v>
      </c>
      <c r="D61" s="230">
        <v>78876.92932015474</v>
      </c>
      <c r="E61" s="230">
        <v>85861.46470201512</v>
      </c>
      <c r="F61" s="230">
        <v>112815.17020748665</v>
      </c>
      <c r="G61" s="230">
        <v>129905.46625286152</v>
      </c>
      <c r="H61" s="230">
        <v>181875.6622652611</v>
      </c>
      <c r="I61" s="230">
        <v>168735.32100357127</v>
      </c>
      <c r="J61" s="230">
        <v>195149.5109900855</v>
      </c>
      <c r="K61" s="230">
        <v>272053.1850805031</v>
      </c>
      <c r="L61" s="230">
        <v>170097.83791019447</v>
      </c>
      <c r="M61" s="230">
        <v>116203.80545054443</v>
      </c>
      <c r="N61" s="230">
        <v>72804.18742860678</v>
      </c>
      <c r="O61" s="230">
        <v>71499.71416633947</v>
      </c>
      <c r="P61" s="230">
        <v>1655878.254777624</v>
      </c>
      <c r="Q61" s="231" t="s">
        <v>133</v>
      </c>
      <c r="R61" s="232" t="s">
        <v>75</v>
      </c>
      <c r="S61" s="232" t="s">
        <v>76</v>
      </c>
    </row>
    <row r="62" ht="15.75" customHeight="1">
      <c r="A62" s="227">
        <v>2019.0</v>
      </c>
      <c r="B62" s="228" t="s">
        <v>38</v>
      </c>
      <c r="C62" s="229" t="s">
        <v>79</v>
      </c>
      <c r="D62" s="230">
        <v>49121.24479015805</v>
      </c>
      <c r="E62" s="230">
        <v>53389.57285628506</v>
      </c>
      <c r="F62" s="230">
        <v>70039.22043750777</v>
      </c>
      <c r="G62" s="230">
        <v>80591.60148596256</v>
      </c>
      <c r="H62" s="230">
        <v>113126.98491712613</v>
      </c>
      <c r="I62" s="230">
        <v>105049.16755039978</v>
      </c>
      <c r="J62" s="230">
        <v>121098.01216055179</v>
      </c>
      <c r="K62" s="230">
        <v>169152.2801540996</v>
      </c>
      <c r="L62" s="230">
        <v>105688.55420283576</v>
      </c>
      <c r="M62" s="230">
        <v>72114.70414079088</v>
      </c>
      <c r="N62" s="230">
        <v>45334.92482605459</v>
      </c>
      <c r="O62" s="230">
        <v>44612.18196419658</v>
      </c>
      <c r="P62" s="230">
        <v>1029318.4494859686</v>
      </c>
      <c r="Q62" s="231" t="s">
        <v>133</v>
      </c>
      <c r="R62" s="232" t="s">
        <v>75</v>
      </c>
      <c r="S62" s="232" t="s">
        <v>76</v>
      </c>
    </row>
    <row r="63" ht="15.75" customHeight="1">
      <c r="A63" s="227">
        <v>2019.0</v>
      </c>
      <c r="B63" s="228" t="s">
        <v>38</v>
      </c>
      <c r="C63" s="229" t="s">
        <v>80</v>
      </c>
      <c r="D63" s="230">
        <v>9824.24895803161</v>
      </c>
      <c r="E63" s="230">
        <v>10677.914571257015</v>
      </c>
      <c r="F63" s="230">
        <v>14007.844087501551</v>
      </c>
      <c r="G63" s="230">
        <v>16118.320297192513</v>
      </c>
      <c r="H63" s="230">
        <v>22625.396983425228</v>
      </c>
      <c r="I63" s="230">
        <v>21009.83351007996</v>
      </c>
      <c r="J63" s="230">
        <v>24219.60243211036</v>
      </c>
      <c r="K63" s="230">
        <v>33830.45603081992</v>
      </c>
      <c r="L63" s="230">
        <v>21137.71084056715</v>
      </c>
      <c r="M63" s="230">
        <v>14422.940828158178</v>
      </c>
      <c r="N63" s="230">
        <v>9066.984965210915</v>
      </c>
      <c r="O63" s="230">
        <v>8922.436392839316</v>
      </c>
      <c r="P63" s="230">
        <v>205863.68989719375</v>
      </c>
      <c r="Q63" s="231" t="s">
        <v>133</v>
      </c>
      <c r="R63" s="232" t="s">
        <v>75</v>
      </c>
      <c r="S63" s="232" t="s">
        <v>76</v>
      </c>
    </row>
    <row r="64" ht="15.75" customHeight="1">
      <c r="A64" s="227">
        <v>2019.0</v>
      </c>
      <c r="B64" s="228" t="s">
        <v>38</v>
      </c>
      <c r="C64" s="229" t="s">
        <v>81</v>
      </c>
      <c r="D64" s="230">
        <v>10872.32052792285</v>
      </c>
      <c r="E64" s="230">
        <v>15373.831127207026</v>
      </c>
      <c r="F64" s="230">
        <v>14669.327104490729</v>
      </c>
      <c r="G64" s="230">
        <v>15242.977354251938</v>
      </c>
      <c r="H64" s="230">
        <v>20054.17889570847</v>
      </c>
      <c r="I64" s="230">
        <v>21417.84531881</v>
      </c>
      <c r="J64" s="230">
        <v>24371.770431887086</v>
      </c>
      <c r="K64" s="230">
        <v>30685.559592257323</v>
      </c>
      <c r="L64" s="230">
        <v>22792.781030234568</v>
      </c>
      <c r="M64" s="230">
        <v>19703.0445730414</v>
      </c>
      <c r="N64" s="230">
        <v>16811.873981832225</v>
      </c>
      <c r="O64" s="230">
        <v>14399.35966505661</v>
      </c>
      <c r="P64" s="230">
        <v>226394.86960270023</v>
      </c>
      <c r="Q64" s="231" t="s">
        <v>133</v>
      </c>
      <c r="R64" s="232" t="s">
        <v>75</v>
      </c>
      <c r="S64" s="232" t="s">
        <v>76</v>
      </c>
    </row>
    <row r="65" ht="15.75" customHeight="1">
      <c r="A65" s="227">
        <v>2019.0</v>
      </c>
      <c r="B65" s="228" t="s">
        <v>38</v>
      </c>
      <c r="C65" s="229" t="s">
        <v>82</v>
      </c>
      <c r="D65" s="230">
        <v>13755.651815898547</v>
      </c>
      <c r="E65" s="230">
        <v>15274.167936826638</v>
      </c>
      <c r="F65" s="230">
        <v>24968.489609204767</v>
      </c>
      <c r="G65" s="230">
        <v>47004.143748648065</v>
      </c>
      <c r="H65" s="230">
        <v>71333.0163734879</v>
      </c>
      <c r="I65" s="230">
        <v>66545.89810811338</v>
      </c>
      <c r="J65" s="230">
        <v>85966.47208529888</v>
      </c>
      <c r="K65" s="230">
        <v>99665.23305177693</v>
      </c>
      <c r="L65" s="230">
        <v>80943.50321828018</v>
      </c>
      <c r="M65" s="230">
        <v>43072.59269735598</v>
      </c>
      <c r="N65" s="230">
        <v>23263.584483869807</v>
      </c>
      <c r="O65" s="230">
        <v>17565.785403764166</v>
      </c>
      <c r="P65" s="230">
        <v>589358.5385325253</v>
      </c>
      <c r="Q65" s="231" t="s">
        <v>133</v>
      </c>
      <c r="R65" s="232" t="s">
        <v>75</v>
      </c>
      <c r="S65" s="232" t="s">
        <v>76</v>
      </c>
    </row>
    <row r="66" ht="15.75" customHeight="1">
      <c r="A66" s="227">
        <v>2019.0</v>
      </c>
      <c r="B66" s="228" t="s">
        <v>38</v>
      </c>
      <c r="C66" s="229" t="s">
        <v>83</v>
      </c>
      <c r="D66" s="230">
        <v>20856.096202782755</v>
      </c>
      <c r="E66" s="230">
        <v>7073.050581419601</v>
      </c>
      <c r="F66" s="230">
        <v>7887.993580018339</v>
      </c>
      <c r="G66" s="230">
        <v>17261.153254488378</v>
      </c>
      <c r="H66" s="230">
        <v>12392.118708739381</v>
      </c>
      <c r="I66" s="230">
        <v>9546.667701085766</v>
      </c>
      <c r="J66" s="230">
        <v>14650.58577756783</v>
      </c>
      <c r="K66" s="230">
        <v>15419.400102213081</v>
      </c>
      <c r="L66" s="230">
        <v>8916.025966531452</v>
      </c>
      <c r="M66" s="230">
        <v>8168.223909215727</v>
      </c>
      <c r="N66" s="230">
        <v>6708.155356796831</v>
      </c>
      <c r="O66" s="230">
        <v>18231.249127882737</v>
      </c>
      <c r="P66" s="230">
        <v>147110.7202687419</v>
      </c>
      <c r="Q66" s="231" t="s">
        <v>133</v>
      </c>
      <c r="R66" s="232" t="s">
        <v>75</v>
      </c>
      <c r="S66" s="232" t="s">
        <v>76</v>
      </c>
    </row>
    <row r="67" ht="15.75" customHeight="1">
      <c r="A67" s="227">
        <v>2019.0</v>
      </c>
      <c r="B67" s="228" t="s">
        <v>38</v>
      </c>
      <c r="C67" s="229" t="s">
        <v>84</v>
      </c>
      <c r="D67" s="230">
        <v>33392.860773550594</v>
      </c>
      <c r="E67" s="230">
        <v>48140.41505656187</v>
      </c>
      <c r="F67" s="230">
        <v>65289.359913772794</v>
      </c>
      <c r="G67" s="230">
        <v>50397.19189547311</v>
      </c>
      <c r="H67" s="230">
        <v>78096.34828732538</v>
      </c>
      <c r="I67" s="230">
        <v>71224.90987556211</v>
      </c>
      <c r="J67" s="230">
        <v>70160.68269533168</v>
      </c>
      <c r="K67" s="230">
        <v>126282.99233425574</v>
      </c>
      <c r="L67" s="230">
        <v>57445.52769514829</v>
      </c>
      <c r="M67" s="230">
        <v>45259.94427093131</v>
      </c>
      <c r="N67" s="230">
        <v>26020.573606107915</v>
      </c>
      <c r="O67" s="230">
        <v>21303.319969635955</v>
      </c>
      <c r="P67" s="230">
        <v>693014.1263736567</v>
      </c>
      <c r="Q67" s="231" t="s">
        <v>133</v>
      </c>
      <c r="R67" s="232" t="s">
        <v>75</v>
      </c>
      <c r="S67" s="232" t="s">
        <v>76</v>
      </c>
    </row>
    <row r="68" ht="15.75" customHeight="1">
      <c r="A68" s="227">
        <v>2019.0</v>
      </c>
      <c r="B68" s="228" t="s">
        <v>38</v>
      </c>
      <c r="C68" s="229" t="s">
        <v>85</v>
      </c>
      <c r="D68" s="230">
        <v>5515.457310584732</v>
      </c>
      <c r="E68" s="230">
        <v>7240.388485649241</v>
      </c>
      <c r="F68" s="230">
        <v>8244.637554204252</v>
      </c>
      <c r="G68" s="230">
        <v>11216.98559880054</v>
      </c>
      <c r="H68" s="230">
        <v>14655.631435099463</v>
      </c>
      <c r="I68" s="230">
        <v>14414.890051335351</v>
      </c>
      <c r="J68" s="230">
        <v>24047.754609010623</v>
      </c>
      <c r="K68" s="230">
        <v>25491.288166274593</v>
      </c>
      <c r="L68" s="230">
        <v>18877.309332455483</v>
      </c>
      <c r="M68" s="230">
        <v>12497.739223718452</v>
      </c>
      <c r="N68" s="230">
        <v>8687.057077536325</v>
      </c>
      <c r="O68" s="230">
        <v>7147.932156478152</v>
      </c>
      <c r="P68" s="230">
        <v>158037.07100114718</v>
      </c>
      <c r="Q68" s="231" t="s">
        <v>133</v>
      </c>
      <c r="R68" s="232" t="s">
        <v>75</v>
      </c>
      <c r="S68" s="232" t="s">
        <v>76</v>
      </c>
    </row>
    <row r="69" ht="15.75" customHeight="1">
      <c r="A69" s="227">
        <v>2019.0</v>
      </c>
      <c r="B69" s="228" t="s">
        <v>38</v>
      </c>
      <c r="C69" s="229" t="s">
        <v>86</v>
      </c>
      <c r="D69" s="230">
        <v>14309.909215077914</v>
      </c>
      <c r="E69" s="230">
        <v>14706.931104165942</v>
      </c>
      <c r="F69" s="230">
        <v>19386.45686557076</v>
      </c>
      <c r="G69" s="230">
        <v>22621.224429876474</v>
      </c>
      <c r="H69" s="230">
        <v>31301.618531251792</v>
      </c>
      <c r="I69" s="230">
        <v>28909.760183402814</v>
      </c>
      <c r="J69" s="230">
        <v>31369.65166033998</v>
      </c>
      <c r="K69" s="230">
        <v>45290.80623514592</v>
      </c>
      <c r="L69" s="230">
        <v>28157.125837324653</v>
      </c>
      <c r="M69" s="230">
        <v>19623.448467133232</v>
      </c>
      <c r="N69" s="230">
        <v>12306.237922662704</v>
      </c>
      <c r="O69" s="230">
        <v>12770.000723128876</v>
      </c>
      <c r="P69" s="230">
        <v>280753.17117508105</v>
      </c>
      <c r="Q69" s="231" t="s">
        <v>133</v>
      </c>
      <c r="R69" s="232" t="s">
        <v>75</v>
      </c>
      <c r="S69" s="232" t="s">
        <v>76</v>
      </c>
    </row>
    <row r="70" ht="15.75" customHeight="1">
      <c r="A70" s="227">
        <v>2019.0</v>
      </c>
      <c r="B70" s="228" t="s">
        <v>38</v>
      </c>
      <c r="C70" s="229" t="s">
        <v>87</v>
      </c>
      <c r="D70" s="230">
        <v>5454.77517809637</v>
      </c>
      <c r="E70" s="230">
        <v>5869.346284593796</v>
      </c>
      <c r="F70" s="230">
        <v>7661.556914016668</v>
      </c>
      <c r="G70" s="230">
        <v>8637.714604312983</v>
      </c>
      <c r="H70" s="230">
        <v>12516.824010128843</v>
      </c>
      <c r="I70" s="230">
        <v>11602.707652217414</v>
      </c>
      <c r="J70" s="230">
        <v>12345.24882041938</v>
      </c>
      <c r="K70" s="230">
        <v>18159.88403061175</v>
      </c>
      <c r="L70" s="230">
        <v>11214.882747397149</v>
      </c>
      <c r="M70" s="230">
        <v>7502.675332899636</v>
      </c>
      <c r="N70" s="230">
        <v>4801.812282543273</v>
      </c>
      <c r="O70" s="230">
        <v>4818.946188333495</v>
      </c>
      <c r="P70" s="230">
        <v>110586.37404557076</v>
      </c>
      <c r="Q70" s="231" t="s">
        <v>133</v>
      </c>
      <c r="R70" s="232" t="s">
        <v>75</v>
      </c>
      <c r="S70" s="232" t="s">
        <v>76</v>
      </c>
    </row>
    <row r="71" ht="15.75" customHeight="1">
      <c r="A71" s="227">
        <v>2019.0</v>
      </c>
      <c r="B71" s="228" t="s">
        <v>38</v>
      </c>
      <c r="C71" s="229" t="s">
        <v>88</v>
      </c>
      <c r="D71" s="230">
        <v>16790.1740723336</v>
      </c>
      <c r="E71" s="230">
        <v>18459.034464906817</v>
      </c>
      <c r="F71" s="230">
        <v>25152.993226979008</v>
      </c>
      <c r="G71" s="230">
        <v>27016.361746005125</v>
      </c>
      <c r="H71" s="230">
        <v>38576.76756067948</v>
      </c>
      <c r="I71" s="230">
        <v>35419.75349175633</v>
      </c>
      <c r="J71" s="230">
        <v>37616.01502569724</v>
      </c>
      <c r="K71" s="230">
        <v>56986.178855472186</v>
      </c>
      <c r="L71" s="230">
        <v>33305.52971163124</v>
      </c>
      <c r="M71" s="230">
        <v>23326.066409297586</v>
      </c>
      <c r="N71" s="230">
        <v>13903.361325117432</v>
      </c>
      <c r="O71" s="230">
        <v>13906.986433138158</v>
      </c>
      <c r="P71" s="230">
        <v>340459.22232301417</v>
      </c>
      <c r="Q71" s="231" t="s">
        <v>133</v>
      </c>
      <c r="R71" s="232" t="s">
        <v>75</v>
      </c>
      <c r="S71" s="232" t="s">
        <v>76</v>
      </c>
    </row>
    <row r="72" ht="15.75" customHeight="1">
      <c r="A72" s="227">
        <v>2019.0</v>
      </c>
      <c r="B72" s="228" t="s">
        <v>38</v>
      </c>
      <c r="C72" s="229" t="s">
        <v>89</v>
      </c>
      <c r="D72" s="230">
        <v>7050.929014065432</v>
      </c>
      <c r="E72" s="230">
        <v>7113.872516969268</v>
      </c>
      <c r="F72" s="230">
        <v>9593.57587673708</v>
      </c>
      <c r="G72" s="230">
        <v>11099.315106967433</v>
      </c>
      <c r="H72" s="230">
        <v>16076.14337996655</v>
      </c>
      <c r="I72" s="230">
        <v>14702.056171687867</v>
      </c>
      <c r="J72" s="230">
        <v>15719.34204508457</v>
      </c>
      <c r="K72" s="230">
        <v>23224.12286659515</v>
      </c>
      <c r="L72" s="230">
        <v>14133.706574027217</v>
      </c>
      <c r="M72" s="230">
        <v>9164.774707741992</v>
      </c>
      <c r="N72" s="230">
        <v>5636.456218194841</v>
      </c>
      <c r="O72" s="230">
        <v>5968.316463117897</v>
      </c>
      <c r="P72" s="230">
        <v>139482.61094115532</v>
      </c>
      <c r="Q72" s="231" t="s">
        <v>133</v>
      </c>
      <c r="R72" s="232" t="s">
        <v>75</v>
      </c>
      <c r="S72" s="232" t="s">
        <v>76</v>
      </c>
    </row>
    <row r="73" ht="15.75" customHeight="1">
      <c r="A73" s="227">
        <v>2019.0</v>
      </c>
      <c r="B73" s="228" t="s">
        <v>38</v>
      </c>
      <c r="C73" s="229" t="s">
        <v>90</v>
      </c>
      <c r="D73" s="230">
        <v>49121.24479015805</v>
      </c>
      <c r="E73" s="230">
        <v>53389.57285628506</v>
      </c>
      <c r="F73" s="230">
        <v>70039.22043750777</v>
      </c>
      <c r="G73" s="230">
        <v>80591.60148596256</v>
      </c>
      <c r="H73" s="230">
        <v>113126.98491712613</v>
      </c>
      <c r="I73" s="230">
        <v>105049.16755039978</v>
      </c>
      <c r="J73" s="230">
        <v>121098.01216055179</v>
      </c>
      <c r="K73" s="230">
        <v>169152.28015409963</v>
      </c>
      <c r="L73" s="230">
        <v>105688.55420283574</v>
      </c>
      <c r="M73" s="230">
        <v>72114.7041407909</v>
      </c>
      <c r="N73" s="230">
        <v>45334.92482605457</v>
      </c>
      <c r="O73" s="230">
        <v>44612.18196419658</v>
      </c>
      <c r="P73" s="230">
        <v>1029318.4494859684</v>
      </c>
      <c r="Q73" s="231" t="s">
        <v>133</v>
      </c>
      <c r="R73" s="232" t="s">
        <v>75</v>
      </c>
      <c r="S73" s="232" t="s">
        <v>76</v>
      </c>
    </row>
    <row r="74" ht="15.75" customHeight="1">
      <c r="A74" s="227">
        <v>2019.0</v>
      </c>
      <c r="B74" s="228" t="s">
        <v>38</v>
      </c>
      <c r="C74" s="229" t="s">
        <v>91</v>
      </c>
      <c r="D74" s="230">
        <v>755833.0</v>
      </c>
      <c r="E74" s="230">
        <v>755833.0</v>
      </c>
      <c r="F74" s="230">
        <v>755833.0</v>
      </c>
      <c r="G74" s="230">
        <v>755833.0</v>
      </c>
      <c r="H74" s="230">
        <v>755833.0</v>
      </c>
      <c r="I74" s="230">
        <v>755833.0</v>
      </c>
      <c r="J74" s="230">
        <v>755833.0</v>
      </c>
      <c r="K74" s="230">
        <v>755833.0</v>
      </c>
      <c r="L74" s="230">
        <v>755833.0</v>
      </c>
      <c r="M74" s="230">
        <v>755833.0</v>
      </c>
      <c r="N74" s="230">
        <v>755833.0</v>
      </c>
      <c r="O74" s="230">
        <v>755833.0</v>
      </c>
      <c r="P74" s="230">
        <v>755833.0</v>
      </c>
      <c r="Q74" s="231" t="s">
        <v>133</v>
      </c>
      <c r="R74" s="232" t="s">
        <v>75</v>
      </c>
      <c r="S74" s="232" t="s">
        <v>76</v>
      </c>
    </row>
    <row r="75" ht="15.75" customHeight="1">
      <c r="A75" s="227">
        <v>2019.0</v>
      </c>
      <c r="B75" s="228" t="s">
        <v>38</v>
      </c>
      <c r="C75" s="229" t="s">
        <v>92</v>
      </c>
      <c r="D75" s="230">
        <v>3793.8436437901164</v>
      </c>
      <c r="E75" s="230">
        <v>4062.227796049984</v>
      </c>
      <c r="F75" s="230">
        <v>4040.032240156015</v>
      </c>
      <c r="G75" s="230">
        <v>4103.682383259787</v>
      </c>
      <c r="H75" s="230">
        <v>4404.85733571971</v>
      </c>
      <c r="I75" s="230">
        <v>4503.79047549364</v>
      </c>
      <c r="J75" s="230">
        <v>4579.750679083565</v>
      </c>
      <c r="K75" s="230">
        <v>4986.4053139999305</v>
      </c>
      <c r="L75" s="230">
        <v>4607.2953136201995</v>
      </c>
      <c r="M75" s="230">
        <v>4361.443109596984</v>
      </c>
      <c r="N75" s="230">
        <v>4153.016814215525</v>
      </c>
      <c r="O75" s="230">
        <v>4001.778206591495</v>
      </c>
      <c r="P75" s="230">
        <v>4299.843609298078</v>
      </c>
      <c r="Q75" s="231" t="s">
        <v>133</v>
      </c>
      <c r="R75" s="232" t="s">
        <v>75</v>
      </c>
      <c r="S75" s="232" t="s">
        <v>76</v>
      </c>
    </row>
    <row r="76" ht="15.75" customHeight="1">
      <c r="A76" s="227">
        <v>2019.0</v>
      </c>
      <c r="B76" s="228" t="s">
        <v>38</v>
      </c>
      <c r="C76" s="229" t="s">
        <v>93</v>
      </c>
      <c r="D76" s="230">
        <v>2008.4860289491314</v>
      </c>
      <c r="E76" s="230">
        <v>2124.539812409636</v>
      </c>
      <c r="F76" s="230">
        <v>3232.6447991118525</v>
      </c>
      <c r="G76" s="230">
        <v>5106.485718334383</v>
      </c>
      <c r="H76" s="230">
        <v>7353.154991361336</v>
      </c>
      <c r="I76" s="230">
        <v>6962.2878059873165</v>
      </c>
      <c r="J76" s="230">
        <v>7551.82503235065</v>
      </c>
      <c r="K76" s="230">
        <v>9093.841578337573</v>
      </c>
      <c r="L76" s="230">
        <v>7732.894634026117</v>
      </c>
      <c r="M76" s="230">
        <v>4746.028932537454</v>
      </c>
      <c r="N76" s="230">
        <v>2894.5200277341874</v>
      </c>
      <c r="O76" s="230">
        <v>2350.8313085669765</v>
      </c>
      <c r="P76" s="230">
        <v>5096.461722475552</v>
      </c>
      <c r="Q76" s="231" t="s">
        <v>133</v>
      </c>
      <c r="R76" s="232" t="s">
        <v>75</v>
      </c>
      <c r="S76" s="232" t="s">
        <v>76</v>
      </c>
    </row>
    <row r="77" ht="15.75" customHeight="1">
      <c r="A77" s="227">
        <v>2019.0</v>
      </c>
      <c r="B77" s="228" t="s">
        <v>38</v>
      </c>
      <c r="C77" s="229" t="s">
        <v>94</v>
      </c>
      <c r="D77" s="230">
        <v>2195.60311142546</v>
      </c>
      <c r="E77" s="230">
        <v>744.6033311909271</v>
      </c>
      <c r="F77" s="230">
        <v>830.3953510672902</v>
      </c>
      <c r="G77" s="230">
        <v>1817.1359672067254</v>
      </c>
      <c r="H77" s="230">
        <v>1304.5628510016265</v>
      </c>
      <c r="I77" s="230">
        <v>1005.0162284814701</v>
      </c>
      <c r="J77" s="230">
        <v>1542.3157678797318</v>
      </c>
      <c r="K77" s="230">
        <v>1623.2534394206457</v>
      </c>
      <c r="L77" s="230">
        <v>938.6179867639134</v>
      </c>
      <c r="M77" s="230">
        <v>859.9059992103882</v>
      </c>
      <c r="N77" s="230">
        <v>706.1934275053533</v>
      </c>
      <c r="O77" s="230">
        <v>1919.2678280291398</v>
      </c>
      <c r="P77" s="230">
        <v>1290.5726074318893</v>
      </c>
      <c r="Q77" s="231" t="s">
        <v>133</v>
      </c>
      <c r="R77" s="232" t="s">
        <v>75</v>
      </c>
      <c r="S77" s="232" t="s">
        <v>76</v>
      </c>
    </row>
    <row r="78" ht="15.75" customHeight="1">
      <c r="A78" s="227">
        <v>2019.0</v>
      </c>
      <c r="B78" s="228" t="s">
        <v>38</v>
      </c>
      <c r="C78" s="229" t="s">
        <v>95</v>
      </c>
      <c r="D78" s="230">
        <v>3466.127189681463</v>
      </c>
      <c r="E78" s="230">
        <v>4996.866967145305</v>
      </c>
      <c r="F78" s="230">
        <v>6776.911242913643</v>
      </c>
      <c r="G78" s="230">
        <v>5231.034793241433</v>
      </c>
      <c r="H78" s="230">
        <v>8106.201710111471</v>
      </c>
      <c r="I78" s="230">
        <v>7392.905331889379</v>
      </c>
      <c r="J78" s="230">
        <v>7282.444845308409</v>
      </c>
      <c r="K78" s="230">
        <v>13107.517639947646</v>
      </c>
      <c r="L78" s="230">
        <v>5962.674846705325</v>
      </c>
      <c r="M78" s="230">
        <v>4697.825378532995</v>
      </c>
      <c r="N78" s="230">
        <v>2700.9249188716226</v>
      </c>
      <c r="O78" s="230">
        <v>2211.2627578670476</v>
      </c>
      <c r="P78" s="230">
        <v>5994.39146851798</v>
      </c>
      <c r="Q78" s="231" t="s">
        <v>133</v>
      </c>
      <c r="R78" s="232" t="s">
        <v>75</v>
      </c>
      <c r="S78" s="232" t="s">
        <v>76</v>
      </c>
    </row>
    <row r="79" ht="15.75" customHeight="1">
      <c r="A79" s="227">
        <v>2019.0</v>
      </c>
      <c r="B79" s="228" t="s">
        <v>38</v>
      </c>
      <c r="C79" s="229" t="s">
        <v>96</v>
      </c>
      <c r="D79" s="230">
        <v>11464.059973846171</v>
      </c>
      <c r="E79" s="230">
        <v>11928.237906795854</v>
      </c>
      <c r="F79" s="230">
        <v>14879.983633248801</v>
      </c>
      <c r="G79" s="230">
        <v>16258.338862042327</v>
      </c>
      <c r="H79" s="230">
        <v>21168.776888194145</v>
      </c>
      <c r="I79" s="230">
        <v>19863.999841851808</v>
      </c>
      <c r="J79" s="230">
        <v>20956.336324622356</v>
      </c>
      <c r="K79" s="230">
        <v>28811.017971705794</v>
      </c>
      <c r="L79" s="230">
        <v>19241.482781115556</v>
      </c>
      <c r="M79" s="230">
        <v>14665.203419877824</v>
      </c>
      <c r="N79" s="230">
        <v>10454.65518832669</v>
      </c>
      <c r="O79" s="230">
        <v>10483.140101054658</v>
      </c>
      <c r="P79" s="230">
        <v>16681.2694077235</v>
      </c>
      <c r="Q79" s="231" t="s">
        <v>133</v>
      </c>
      <c r="R79" s="232" t="s">
        <v>75</v>
      </c>
      <c r="S79" s="232" t="s">
        <v>76</v>
      </c>
    </row>
    <row r="80" ht="15.75" customHeight="1">
      <c r="A80" s="227">
        <v>2019.0</v>
      </c>
      <c r="B80" s="228" t="s">
        <v>38</v>
      </c>
      <c r="C80" s="229" t="s">
        <v>97</v>
      </c>
      <c r="D80" s="230">
        <v>2405.087619639818</v>
      </c>
      <c r="E80" s="230">
        <v>2629.8551959059546</v>
      </c>
      <c r="F80" s="230">
        <v>3471.3972800662073</v>
      </c>
      <c r="G80" s="230">
        <v>4005.46780205006</v>
      </c>
      <c r="H80" s="230">
        <v>5565.418833191363</v>
      </c>
      <c r="I80" s="230">
        <v>5149.479679938736</v>
      </c>
      <c r="J80" s="230">
        <v>6012.8715932951745</v>
      </c>
      <c r="K80" s="230">
        <v>8334.30324774423</v>
      </c>
      <c r="L80" s="230">
        <v>5221.234821678533</v>
      </c>
      <c r="M80" s="230">
        <v>3579.6513313135047</v>
      </c>
      <c r="N80" s="230">
        <v>2220.533674569346</v>
      </c>
      <c r="O80" s="230">
        <v>2167.772418566755</v>
      </c>
      <c r="P80" s="230">
        <v>4230.256124829974</v>
      </c>
      <c r="Q80" s="231" t="s">
        <v>133</v>
      </c>
      <c r="R80" s="232" t="s">
        <v>75</v>
      </c>
      <c r="S80" s="232" t="s">
        <v>76</v>
      </c>
    </row>
    <row r="81" ht="15.75" customHeight="1">
      <c r="A81" s="227">
        <v>2019.0</v>
      </c>
      <c r="B81" s="228" t="s">
        <v>38</v>
      </c>
      <c r="C81" s="229" t="s">
        <v>98</v>
      </c>
      <c r="D81" s="230">
        <v>13869.14759348599</v>
      </c>
      <c r="E81" s="230">
        <v>14558.093102701809</v>
      </c>
      <c r="F81" s="230">
        <v>18351.38091331501</v>
      </c>
      <c r="G81" s="230">
        <v>20263.806664092386</v>
      </c>
      <c r="H81" s="230">
        <v>26734.195721385506</v>
      </c>
      <c r="I81" s="230">
        <v>25013.479521790545</v>
      </c>
      <c r="J81" s="230">
        <v>26969.20791791753</v>
      </c>
      <c r="K81" s="230">
        <v>37145.32121945002</v>
      </c>
      <c r="L81" s="230">
        <v>24462.717602794088</v>
      </c>
      <c r="M81" s="230">
        <v>18244.854751191328</v>
      </c>
      <c r="N81" s="230">
        <v>12675.188862896035</v>
      </c>
      <c r="O81" s="230">
        <v>12650.912519621412</v>
      </c>
      <c r="P81" s="230">
        <v>20911.52553255347</v>
      </c>
      <c r="Q81" s="231" t="s">
        <v>133</v>
      </c>
      <c r="R81" s="232" t="s">
        <v>75</v>
      </c>
      <c r="S81" s="232" t="s">
        <v>76</v>
      </c>
    </row>
    <row r="82" ht="15.75" customHeight="1">
      <c r="A82" s="227">
        <v>2019.0</v>
      </c>
      <c r="B82" s="228" t="s">
        <v>38</v>
      </c>
      <c r="C82" s="229" t="s">
        <v>99</v>
      </c>
      <c r="D82" s="230">
        <v>4107.884054587217</v>
      </c>
      <c r="E82" s="230">
        <v>4114.480981414191</v>
      </c>
      <c r="F82" s="230">
        <v>4439.3626203717085</v>
      </c>
      <c r="G82" s="230">
        <v>4549.908675510889</v>
      </c>
      <c r="H82" s="230">
        <v>4576.335220360498</v>
      </c>
      <c r="I82" s="230">
        <v>4577.682161432777</v>
      </c>
      <c r="J82" s="230">
        <v>4583.500000000001</v>
      </c>
      <c r="K82" s="230">
        <v>4596.137557694584</v>
      </c>
      <c r="L82" s="230">
        <v>4591.181590589432</v>
      </c>
      <c r="M82" s="230">
        <v>4563.514068403673</v>
      </c>
      <c r="N82" s="230">
        <v>4230.350762314119</v>
      </c>
      <c r="O82" s="230">
        <v>4140.048317103642</v>
      </c>
      <c r="P82" s="230">
        <v>4422.532167481894</v>
      </c>
      <c r="Q82" s="231" t="s">
        <v>133</v>
      </c>
      <c r="R82" s="232" t="s">
        <v>75</v>
      </c>
      <c r="S82" s="232" t="s">
        <v>76</v>
      </c>
    </row>
    <row r="83" ht="15.75" customHeight="1">
      <c r="A83" s="227">
        <v>2019.0</v>
      </c>
      <c r="B83" s="228" t="s">
        <v>38</v>
      </c>
      <c r="C83" s="229" t="s">
        <v>100</v>
      </c>
      <c r="D83" s="230">
        <v>2672.66598577674</v>
      </c>
      <c r="E83" s="230">
        <v>2746.836549183055</v>
      </c>
      <c r="F83" s="230">
        <v>3620.8241944353636</v>
      </c>
      <c r="G83" s="230">
        <v>4224.801132929845</v>
      </c>
      <c r="H83" s="230">
        <v>5846.018377676456</v>
      </c>
      <c r="I83" s="230">
        <v>5399.288369767587</v>
      </c>
      <c r="J83" s="230">
        <v>5858.704624614683</v>
      </c>
      <c r="K83" s="230">
        <v>8458.68896224378</v>
      </c>
      <c r="L83" s="230">
        <v>5258.668625713537</v>
      </c>
      <c r="M83" s="230">
        <v>3664.9716746798335</v>
      </c>
      <c r="N83" s="230">
        <v>2298.402930031128</v>
      </c>
      <c r="O83" s="230">
        <v>2385.014614979071</v>
      </c>
      <c r="P83" s="230">
        <v>4369.573836835924</v>
      </c>
      <c r="Q83" s="231" t="s">
        <v>133</v>
      </c>
      <c r="R83" s="232" t="s">
        <v>75</v>
      </c>
      <c r="S83" s="232" t="s">
        <v>76</v>
      </c>
    </row>
    <row r="84" ht="15.75" customHeight="1">
      <c r="A84" s="227">
        <v>2019.0</v>
      </c>
      <c r="B84" s="228" t="s">
        <v>38</v>
      </c>
      <c r="C84" s="229" t="s">
        <v>101</v>
      </c>
      <c r="D84" s="230">
        <v>1236.3213769871531</v>
      </c>
      <c r="E84" s="230">
        <v>1330.2914567979517</v>
      </c>
      <c r="F84" s="230">
        <v>1736.492315656495</v>
      </c>
      <c r="G84" s="230">
        <v>1957.6520862647112</v>
      </c>
      <c r="H84" s="230">
        <v>2836.827542948424</v>
      </c>
      <c r="I84" s="230">
        <v>2629.642787427969</v>
      </c>
      <c r="J84" s="230">
        <v>2797.9319544313903</v>
      </c>
      <c r="K84" s="230">
        <v>4115.769306748126</v>
      </c>
      <c r="L84" s="230">
        <v>2541.721154661388</v>
      </c>
      <c r="M84" s="230">
        <v>1700.432569171503</v>
      </c>
      <c r="N84" s="230">
        <v>1088.3114875676984</v>
      </c>
      <c r="O84" s="230">
        <v>1092.1923210263576</v>
      </c>
      <c r="P84" s="230">
        <v>2088.6321966407636</v>
      </c>
      <c r="Q84" s="231" t="s">
        <v>133</v>
      </c>
      <c r="R84" s="232" t="s">
        <v>75</v>
      </c>
      <c r="S84" s="232" t="s">
        <v>76</v>
      </c>
    </row>
    <row r="85" ht="15.75" customHeight="1">
      <c r="A85" s="227">
        <v>2019.0</v>
      </c>
      <c r="B85" s="228" t="s">
        <v>38</v>
      </c>
      <c r="C85" s="229" t="s">
        <v>102</v>
      </c>
      <c r="D85" s="230">
        <v>2858.8548456191456</v>
      </c>
      <c r="E85" s="230">
        <v>3143.0372869024172</v>
      </c>
      <c r="F85" s="230">
        <v>4282.805215810748</v>
      </c>
      <c r="G85" s="230">
        <v>4599.8786962996</v>
      </c>
      <c r="H85" s="230">
        <v>6568.240462019106</v>
      </c>
      <c r="I85" s="230">
        <v>6030.686730344016</v>
      </c>
      <c r="J85" s="230">
        <v>6404.61857333821</v>
      </c>
      <c r="K85" s="230">
        <v>9702.657569544906</v>
      </c>
      <c r="L85" s="230">
        <v>5670.647358673874</v>
      </c>
      <c r="M85" s="230">
        <v>3971.5929205212324</v>
      </c>
      <c r="N85" s="230">
        <v>2367.287938810205</v>
      </c>
      <c r="O85" s="230">
        <v>2367.8937760291496</v>
      </c>
      <c r="P85" s="230">
        <v>4830.683447826051</v>
      </c>
      <c r="Q85" s="231" t="s">
        <v>133</v>
      </c>
      <c r="R85" s="232" t="s">
        <v>75</v>
      </c>
      <c r="S85" s="232" t="s">
        <v>76</v>
      </c>
    </row>
    <row r="86" ht="15.75" customHeight="1">
      <c r="A86" s="227">
        <v>2019.0</v>
      </c>
      <c r="B86" s="228" t="s">
        <v>38</v>
      </c>
      <c r="C86" s="229" t="s">
        <v>103</v>
      </c>
      <c r="D86" s="230">
        <v>588.3337108759158</v>
      </c>
      <c r="E86" s="230">
        <v>593.5916324982384</v>
      </c>
      <c r="F86" s="230">
        <v>800.499286974485</v>
      </c>
      <c r="G86" s="230">
        <v>926.0982710372825</v>
      </c>
      <c r="H86" s="230">
        <v>1341.3552851896563</v>
      </c>
      <c r="I86" s="230">
        <v>1226.699792879455</v>
      </c>
      <c r="J86" s="230">
        <v>1311.5811722380745</v>
      </c>
      <c r="K86" s="230">
        <v>1937.764575474401</v>
      </c>
      <c r="L86" s="230">
        <v>1179.2640514773236</v>
      </c>
      <c r="M86" s="230">
        <v>764.6921871015811</v>
      </c>
      <c r="N86" s="230">
        <v>470.3020696035371</v>
      </c>
      <c r="O86" s="230">
        <v>497.99107191643884</v>
      </c>
      <c r="P86" s="230">
        <v>969.8477589388655</v>
      </c>
      <c r="Q86" s="231" t="s">
        <v>133</v>
      </c>
      <c r="R86" s="232" t="s">
        <v>75</v>
      </c>
      <c r="S86" s="232" t="s">
        <v>76</v>
      </c>
    </row>
    <row r="87" ht="15.75" customHeight="1">
      <c r="A87" s="227">
        <v>2019.0</v>
      </c>
      <c r="B87" s="228" t="s">
        <v>38</v>
      </c>
      <c r="C87" s="229" t="s">
        <v>104</v>
      </c>
      <c r="D87" s="230">
        <v>90.74448800033389</v>
      </c>
      <c r="E87" s="230">
        <v>126.04621690223442</v>
      </c>
      <c r="F87" s="230">
        <v>121.38853629344446</v>
      </c>
      <c r="G87" s="230">
        <v>129.40288829234376</v>
      </c>
      <c r="H87" s="230">
        <v>168.198736740921</v>
      </c>
      <c r="I87" s="230">
        <v>180.09265001244302</v>
      </c>
      <c r="J87" s="230">
        <v>189.10797721546442</v>
      </c>
      <c r="K87" s="230">
        <v>239.39439115434763</v>
      </c>
      <c r="L87" s="230">
        <v>192.0078638211645</v>
      </c>
      <c r="M87" s="230">
        <v>163.45474678882235</v>
      </c>
      <c r="N87" s="230">
        <v>139.241538527779</v>
      </c>
      <c r="O87" s="230">
        <v>120.87568072402101</v>
      </c>
      <c r="P87" s="230">
        <v>1859.9557144733199</v>
      </c>
      <c r="Q87" s="231" t="s">
        <v>133</v>
      </c>
      <c r="R87" s="232" t="s">
        <v>75</v>
      </c>
      <c r="S87" s="232" t="s">
        <v>76</v>
      </c>
    </row>
    <row r="88" ht="15.75" customHeight="1">
      <c r="A88" s="227">
        <v>2019.0</v>
      </c>
      <c r="B88" s="228" t="s">
        <v>38</v>
      </c>
      <c r="C88" s="229" t="s">
        <v>105</v>
      </c>
      <c r="D88" s="230">
        <v>239.9267686057678</v>
      </c>
      <c r="E88" s="230">
        <v>266.6338142945812</v>
      </c>
      <c r="F88" s="230">
        <v>449.6175115693161</v>
      </c>
      <c r="G88" s="230">
        <v>853.2128188658343</v>
      </c>
      <c r="H88" s="230">
        <v>1315.081738476104</v>
      </c>
      <c r="I88" s="230">
        <v>1227.30739933524</v>
      </c>
      <c r="J88" s="230">
        <v>1376.880076080511</v>
      </c>
      <c r="K88" s="230">
        <v>1709.2066885272222</v>
      </c>
      <c r="L88" s="230">
        <v>1404.0881057886684</v>
      </c>
      <c r="M88" s="230">
        <v>778.6323604262366</v>
      </c>
      <c r="N88" s="230">
        <v>414.09784262707916</v>
      </c>
      <c r="O88" s="230">
        <v>308.6880842526149</v>
      </c>
      <c r="P88" s="230">
        <v>10343.373208849176</v>
      </c>
      <c r="Q88" s="231" t="s">
        <v>133</v>
      </c>
      <c r="R88" s="232" t="s">
        <v>75</v>
      </c>
      <c r="S88" s="232" t="s">
        <v>76</v>
      </c>
    </row>
    <row r="89" ht="15.75" customHeight="1">
      <c r="A89" s="227">
        <v>2019.0</v>
      </c>
      <c r="B89" s="228" t="s">
        <v>38</v>
      </c>
      <c r="C89" s="229" t="s">
        <v>106</v>
      </c>
      <c r="D89" s="230">
        <v>406.13383682285513</v>
      </c>
      <c r="E89" s="230">
        <v>137.73474951057594</v>
      </c>
      <c r="F89" s="230">
        <v>153.6042645399579</v>
      </c>
      <c r="G89" s="230">
        <v>336.12955983417305</v>
      </c>
      <c r="H89" s="230">
        <v>241.31373286757173</v>
      </c>
      <c r="I89" s="230">
        <v>185.90362277051622</v>
      </c>
      <c r="J89" s="230">
        <v>285.2934010265187</v>
      </c>
      <c r="K89" s="230">
        <v>300.26456807070264</v>
      </c>
      <c r="L89" s="230">
        <v>173.62339290982143</v>
      </c>
      <c r="M89" s="230">
        <v>159.06081287164952</v>
      </c>
      <c r="N89" s="230">
        <v>130.6289164611353</v>
      </c>
      <c r="O89" s="230">
        <v>355.0201185866741</v>
      </c>
      <c r="P89" s="230">
        <v>2864.7109762721516</v>
      </c>
      <c r="Q89" s="231" t="s">
        <v>133</v>
      </c>
      <c r="R89" s="232" t="s">
        <v>75</v>
      </c>
      <c r="S89" s="232" t="s">
        <v>76</v>
      </c>
    </row>
    <row r="90" ht="15.75" customHeight="1">
      <c r="A90" s="227">
        <v>2019.0</v>
      </c>
      <c r="B90" s="228" t="s">
        <v>38</v>
      </c>
      <c r="C90" s="229" t="s">
        <v>107</v>
      </c>
      <c r="D90" s="230">
        <v>858.4357396073775</v>
      </c>
      <c r="E90" s="230">
        <v>1237.5554658831984</v>
      </c>
      <c r="F90" s="230">
        <v>1678.4056001091951</v>
      </c>
      <c r="G90" s="230">
        <v>1295.5755371984512</v>
      </c>
      <c r="H90" s="230">
        <v>2007.6401262403438</v>
      </c>
      <c r="I90" s="230">
        <v>1830.9979193129034</v>
      </c>
      <c r="J90" s="230">
        <v>1803.6393888097164</v>
      </c>
      <c r="K90" s="230">
        <v>3246.404183937253</v>
      </c>
      <c r="L90" s="230">
        <v>1476.766313191728</v>
      </c>
      <c r="M90" s="230">
        <v>1163.5098017015187</v>
      </c>
      <c r="N90" s="230">
        <v>668.9134313559441</v>
      </c>
      <c r="O90" s="230">
        <v>547.6472901806903</v>
      </c>
      <c r="P90" s="230">
        <v>17815.49079752832</v>
      </c>
      <c r="Q90" s="231" t="s">
        <v>133</v>
      </c>
      <c r="R90" s="232" t="s">
        <v>75</v>
      </c>
      <c r="S90" s="232" t="s">
        <v>76</v>
      </c>
    </row>
    <row r="91" ht="15.75" customHeight="1">
      <c r="A91" s="227">
        <v>2019.0</v>
      </c>
      <c r="B91" s="228" t="s">
        <v>38</v>
      </c>
      <c r="C91" s="229" t="s">
        <v>108</v>
      </c>
      <c r="D91" s="230">
        <v>1595.2408330363342</v>
      </c>
      <c r="E91" s="230">
        <v>1767.97024659059</v>
      </c>
      <c r="F91" s="230">
        <v>2403.0159125119135</v>
      </c>
      <c r="G91" s="230">
        <v>2614.320804190802</v>
      </c>
      <c r="H91" s="230">
        <v>3732.2343343249404</v>
      </c>
      <c r="I91" s="230">
        <v>3424.3015914311027</v>
      </c>
      <c r="J91" s="230">
        <v>3654.9208431322104</v>
      </c>
      <c r="K91" s="230">
        <v>5495.269831689526</v>
      </c>
      <c r="L91" s="230">
        <v>3246.485675711382</v>
      </c>
      <c r="M91" s="230">
        <v>2264.657721788227</v>
      </c>
      <c r="N91" s="230">
        <v>1352.8817289719377</v>
      </c>
      <c r="O91" s="230">
        <v>1332.2311737440002</v>
      </c>
      <c r="P91" s="230">
        <v>32883.53069712297</v>
      </c>
      <c r="Q91" s="231" t="s">
        <v>133</v>
      </c>
      <c r="R91" s="232" t="s">
        <v>75</v>
      </c>
      <c r="S91" s="232" t="s">
        <v>76</v>
      </c>
    </row>
    <row r="92" ht="15.75" customHeight="1">
      <c r="A92" s="227">
        <v>2019.0</v>
      </c>
      <c r="B92" s="228" t="s">
        <v>38</v>
      </c>
      <c r="C92" s="229" t="s">
        <v>109</v>
      </c>
      <c r="D92" s="230">
        <v>44.45121863553989</v>
      </c>
      <c r="E92" s="230">
        <v>80.95502321352637</v>
      </c>
      <c r="F92" s="230">
        <v>64.76472204125058</v>
      </c>
      <c r="G92" s="230">
        <v>54.63435239326631</v>
      </c>
      <c r="H92" s="230">
        <v>73.79124806460851</v>
      </c>
      <c r="I92" s="230">
        <v>69.98484116739805</v>
      </c>
      <c r="J92" s="230">
        <v>93.84169505620457</v>
      </c>
      <c r="K92" s="230">
        <v>92.59178398278863</v>
      </c>
      <c r="L92" s="230">
        <v>120.20452038907099</v>
      </c>
      <c r="M92" s="230">
        <v>72.41201791585198</v>
      </c>
      <c r="N92" s="230">
        <v>94.05984491506365</v>
      </c>
      <c r="O92" s="230">
        <v>94.24660072009533</v>
      </c>
      <c r="P92" s="230">
        <v>955.9378684946649</v>
      </c>
      <c r="Q92" s="231" t="s">
        <v>133</v>
      </c>
      <c r="R92" s="232" t="s">
        <v>75</v>
      </c>
      <c r="S92" s="232" t="s">
        <v>76</v>
      </c>
    </row>
    <row r="93" ht="15.75" customHeight="1">
      <c r="A93" s="227">
        <v>2019.0</v>
      </c>
      <c r="B93" s="228" t="s">
        <v>38</v>
      </c>
      <c r="C93" s="229" t="s">
        <v>110</v>
      </c>
      <c r="D93" s="230">
        <v>26.316111661955308</v>
      </c>
      <c r="E93" s="230">
        <v>34.533458194782575</v>
      </c>
      <c r="F93" s="230">
        <v>58.467727486930286</v>
      </c>
      <c r="G93" s="230">
        <v>118.91808864367755</v>
      </c>
      <c r="H93" s="230">
        <v>184.46704543004407</v>
      </c>
      <c r="I93" s="230">
        <v>153.56174963960183</v>
      </c>
      <c r="J93" s="230">
        <v>183.80741560688102</v>
      </c>
      <c r="K93" s="230">
        <v>249.17028460556287</v>
      </c>
      <c r="L93" s="230">
        <v>210.89499511452826</v>
      </c>
      <c r="M93" s="230">
        <v>117.33329375067267</v>
      </c>
      <c r="N93" s="230">
        <v>66.54150137613121</v>
      </c>
      <c r="O93" s="230">
        <v>38.73034170227581</v>
      </c>
      <c r="P93" s="230">
        <v>1442.7420132130437</v>
      </c>
      <c r="Q93" s="231" t="s">
        <v>133</v>
      </c>
      <c r="R93" s="232" t="s">
        <v>75</v>
      </c>
      <c r="S93" s="232" t="s">
        <v>76</v>
      </c>
    </row>
    <row r="94" ht="15.75" customHeight="1">
      <c r="A94" s="227">
        <v>2019.0</v>
      </c>
      <c r="B94" s="228" t="s">
        <v>38</v>
      </c>
      <c r="C94" s="229" t="s">
        <v>111</v>
      </c>
      <c r="D94" s="230">
        <v>162.45353472914206</v>
      </c>
      <c r="E94" s="230">
        <v>65.58797595741711</v>
      </c>
      <c r="F94" s="230">
        <v>71.44384397207345</v>
      </c>
      <c r="G94" s="230">
        <v>124.49242956821223</v>
      </c>
      <c r="H94" s="230">
        <v>109.68806039435077</v>
      </c>
      <c r="I94" s="230">
        <v>88.52553465262676</v>
      </c>
      <c r="J94" s="230">
        <v>114.1173604106075</v>
      </c>
      <c r="K94" s="230">
        <v>115.48637233488563</v>
      </c>
      <c r="L94" s="230">
        <v>80.01078014277488</v>
      </c>
      <c r="M94" s="230">
        <v>74.3274826503035</v>
      </c>
      <c r="N94" s="230">
        <v>64.34921993159375</v>
      </c>
      <c r="O94" s="230">
        <v>136.5461994564131</v>
      </c>
      <c r="P94" s="230">
        <v>1207.0287942004006</v>
      </c>
      <c r="Q94" s="231" t="s">
        <v>133</v>
      </c>
      <c r="R94" s="232" t="s">
        <v>75</v>
      </c>
      <c r="S94" s="232" t="s">
        <v>76</v>
      </c>
    </row>
    <row r="95" ht="15.75" customHeight="1">
      <c r="A95" s="227">
        <v>2019.0</v>
      </c>
      <c r="B95" s="228" t="s">
        <v>38</v>
      </c>
      <c r="C95" s="229" t="s">
        <v>112</v>
      </c>
      <c r="D95" s="230">
        <v>858.4357396073775</v>
      </c>
      <c r="E95" s="230">
        <v>1237.5554658831984</v>
      </c>
      <c r="F95" s="230">
        <v>1678.4056001091951</v>
      </c>
      <c r="G95" s="230">
        <v>1295.5755371984512</v>
      </c>
      <c r="H95" s="230">
        <v>2007.6401262403438</v>
      </c>
      <c r="I95" s="230">
        <v>1830.9979193129034</v>
      </c>
      <c r="J95" s="230">
        <v>1803.6393888097164</v>
      </c>
      <c r="K95" s="230">
        <v>3246.404183937253</v>
      </c>
      <c r="L95" s="230">
        <v>1476.766313191728</v>
      </c>
      <c r="M95" s="230">
        <v>1163.5098017015187</v>
      </c>
      <c r="N95" s="230">
        <v>668.9134313559441</v>
      </c>
      <c r="O95" s="230">
        <v>547.6472901806903</v>
      </c>
      <c r="P95" s="230">
        <v>17815.49079752832</v>
      </c>
      <c r="Q95" s="231" t="s">
        <v>133</v>
      </c>
      <c r="R95" s="232" t="s">
        <v>75</v>
      </c>
      <c r="S95" s="232" t="s">
        <v>76</v>
      </c>
    </row>
    <row r="96" ht="15.75" customHeight="1">
      <c r="A96" s="227">
        <v>2019.0</v>
      </c>
      <c r="B96" s="228" t="s">
        <v>38</v>
      </c>
      <c r="C96" s="229" t="s">
        <v>113</v>
      </c>
      <c r="D96" s="230">
        <v>1091.6566046340147</v>
      </c>
      <c r="E96" s="230">
        <v>1418.6319232489245</v>
      </c>
      <c r="F96" s="230">
        <v>1873.0818936094495</v>
      </c>
      <c r="G96" s="230">
        <v>1593.6204078036073</v>
      </c>
      <c r="H96" s="230">
        <v>2375.586480129347</v>
      </c>
      <c r="I96" s="230">
        <v>2143.07004477253</v>
      </c>
      <c r="J96" s="230">
        <v>2195.4058598834094</v>
      </c>
      <c r="K96" s="230">
        <v>3703.65262486049</v>
      </c>
      <c r="L96" s="230">
        <v>1887.8766088381021</v>
      </c>
      <c r="M96" s="230">
        <v>1427.5825960183467</v>
      </c>
      <c r="N96" s="230">
        <v>893.8639975787328</v>
      </c>
      <c r="O96" s="230">
        <v>817.1704320594746</v>
      </c>
      <c r="P96" s="230">
        <v>21421.19947343643</v>
      </c>
      <c r="Q96" s="231" t="s">
        <v>133</v>
      </c>
      <c r="R96" s="232" t="s">
        <v>75</v>
      </c>
      <c r="S96" s="232" t="s">
        <v>76</v>
      </c>
    </row>
    <row r="97" ht="15.75" customHeight="1">
      <c r="A97" s="227">
        <v>2019.0</v>
      </c>
      <c r="B97" s="228" t="s">
        <v>38</v>
      </c>
      <c r="C97" s="229" t="s">
        <v>114</v>
      </c>
      <c r="D97" s="230">
        <v>26.494086393215223</v>
      </c>
      <c r="E97" s="230">
        <v>49.2323919201552</v>
      </c>
      <c r="F97" s="230">
        <v>49.597836511323294</v>
      </c>
      <c r="G97" s="230">
        <v>38.79806755468159</v>
      </c>
      <c r="H97" s="230">
        <v>53.3848502172112</v>
      </c>
      <c r="I97" s="230">
        <v>56.82274819666472</v>
      </c>
      <c r="J97" s="230">
        <v>55.318983423791394</v>
      </c>
      <c r="K97" s="230">
        <v>69.83165816426197</v>
      </c>
      <c r="L97" s="230">
        <v>57.348674773316624</v>
      </c>
      <c r="M97" s="230">
        <v>56.25454059307237</v>
      </c>
      <c r="N97" s="230">
        <v>47.95230342470425</v>
      </c>
      <c r="O97" s="230">
        <v>36.16896514675001</v>
      </c>
      <c r="P97" s="230">
        <v>597.205106319148</v>
      </c>
      <c r="Q97" s="231" t="s">
        <v>133</v>
      </c>
      <c r="R97" s="232" t="s">
        <v>75</v>
      </c>
      <c r="S97" s="232" t="s">
        <v>76</v>
      </c>
    </row>
    <row r="98" ht="15.75" customHeight="1">
      <c r="A98" s="227">
        <v>2019.0</v>
      </c>
      <c r="B98" s="228" t="s">
        <v>38</v>
      </c>
      <c r="C98" s="229" t="s">
        <v>115</v>
      </c>
      <c r="D98" s="230">
        <v>66.93946720608459</v>
      </c>
      <c r="E98" s="230">
        <v>89.96172648869677</v>
      </c>
      <c r="F98" s="230">
        <v>123.43381424342017</v>
      </c>
      <c r="G98" s="230">
        <v>217.5136490678428</v>
      </c>
      <c r="H98" s="230">
        <v>364.76542883377556</v>
      </c>
      <c r="I98" s="230">
        <v>340.26379552843997</v>
      </c>
      <c r="J98" s="230">
        <v>359.00897712781267</v>
      </c>
      <c r="K98" s="230">
        <v>443.22177310371575</v>
      </c>
      <c r="L98" s="230">
        <v>388.79912558521596</v>
      </c>
      <c r="M98" s="230">
        <v>199.84462878469986</v>
      </c>
      <c r="N98" s="230">
        <v>114.03811068454141</v>
      </c>
      <c r="O98" s="230">
        <v>70.89302418679647</v>
      </c>
      <c r="P98" s="230">
        <v>2778.683520841042</v>
      </c>
      <c r="Q98" s="231" t="s">
        <v>133</v>
      </c>
      <c r="R98" s="232" t="s">
        <v>75</v>
      </c>
      <c r="S98" s="232" t="s">
        <v>76</v>
      </c>
    </row>
    <row r="99" ht="15.75" customHeight="1">
      <c r="A99" s="227">
        <v>2019.0</v>
      </c>
      <c r="B99" s="228" t="s">
        <v>38</v>
      </c>
      <c r="C99" s="229" t="s">
        <v>116</v>
      </c>
      <c r="D99" s="230">
        <v>115.0712537664756</v>
      </c>
      <c r="E99" s="230">
        <v>39.024845694663185</v>
      </c>
      <c r="F99" s="230">
        <v>43.52120828632141</v>
      </c>
      <c r="G99" s="230">
        <v>95.23670861968237</v>
      </c>
      <c r="H99" s="230">
        <v>68.37222431247865</v>
      </c>
      <c r="I99" s="230">
        <v>52.67269311831292</v>
      </c>
      <c r="J99" s="230">
        <v>80.83313029084698</v>
      </c>
      <c r="K99" s="230">
        <v>85.07496095336575</v>
      </c>
      <c r="L99" s="230">
        <v>49.19329465778275</v>
      </c>
      <c r="M99" s="230">
        <v>45.06723031363402</v>
      </c>
      <c r="N99" s="230">
        <v>37.01152633065501</v>
      </c>
      <c r="O99" s="230">
        <v>100.58903359955765</v>
      </c>
      <c r="P99" s="230">
        <v>811.6681099437764</v>
      </c>
      <c r="Q99" s="231" t="s">
        <v>133</v>
      </c>
      <c r="R99" s="232" t="s">
        <v>75</v>
      </c>
      <c r="S99" s="232" t="s">
        <v>76</v>
      </c>
    </row>
    <row r="100" ht="15.75" customHeight="1">
      <c r="A100" s="227">
        <v>2019.0</v>
      </c>
      <c r="B100" s="228" t="s">
        <v>38</v>
      </c>
      <c r="C100" s="229" t="s">
        <v>117</v>
      </c>
      <c r="D100" s="230">
        <v>203.87848815675216</v>
      </c>
      <c r="E100" s="230">
        <v>335.9079121682967</v>
      </c>
      <c r="F100" s="230">
        <v>455.567234315353</v>
      </c>
      <c r="G100" s="230">
        <v>291.50449586965146</v>
      </c>
      <c r="H100" s="230">
        <v>451.71902840407733</v>
      </c>
      <c r="I100" s="230">
        <v>470.82803639474656</v>
      </c>
      <c r="J100" s="230">
        <v>405.8188624821862</v>
      </c>
      <c r="K100" s="230">
        <v>730.440941385882</v>
      </c>
      <c r="L100" s="230">
        <v>350.7319993830354</v>
      </c>
      <c r="M100" s="230">
        <v>315.8098033189836</v>
      </c>
      <c r="N100" s="230">
        <v>181.56221708232766</v>
      </c>
      <c r="O100" s="230">
        <v>130.06623141791394</v>
      </c>
      <c r="P100" s="230">
        <v>4323.835250379206</v>
      </c>
      <c r="Q100" s="231" t="s">
        <v>133</v>
      </c>
      <c r="R100" s="232" t="s">
        <v>75</v>
      </c>
      <c r="S100" s="232" t="s">
        <v>76</v>
      </c>
    </row>
    <row r="101" ht="15.75" customHeight="1">
      <c r="A101" s="227">
        <v>2019.0</v>
      </c>
      <c r="B101" s="228" t="s">
        <v>38</v>
      </c>
      <c r="C101" s="229" t="s">
        <v>118</v>
      </c>
      <c r="D101" s="230">
        <v>412.3832955225276</v>
      </c>
      <c r="E101" s="230">
        <v>514.1268762718119</v>
      </c>
      <c r="F101" s="230">
        <v>672.1200933564179</v>
      </c>
      <c r="G101" s="230">
        <v>643.0529211118583</v>
      </c>
      <c r="H101" s="230">
        <v>938.2415317675427</v>
      </c>
      <c r="I101" s="230">
        <v>920.5872732381641</v>
      </c>
      <c r="J101" s="230">
        <v>900.9799533246372</v>
      </c>
      <c r="K101" s="230">
        <v>1328.5693336072254</v>
      </c>
      <c r="L101" s="230">
        <v>846.0730943993508</v>
      </c>
      <c r="M101" s="230">
        <v>616.9762030103898</v>
      </c>
      <c r="N101" s="230">
        <v>380.56415752222836</v>
      </c>
      <c r="O101" s="230">
        <v>337.717254351018</v>
      </c>
      <c r="P101" s="230">
        <v>8511.391987483172</v>
      </c>
      <c r="Q101" s="231" t="s">
        <v>133</v>
      </c>
      <c r="R101" s="232" t="s">
        <v>75</v>
      </c>
      <c r="S101" s="232" t="s">
        <v>76</v>
      </c>
    </row>
    <row r="102" ht="15.75" customHeight="1">
      <c r="A102" s="227">
        <v>2019.0</v>
      </c>
      <c r="B102" s="228" t="s">
        <v>38</v>
      </c>
      <c r="C102" s="229" t="s">
        <v>119</v>
      </c>
      <c r="D102" s="230">
        <v>13.163176462727648</v>
      </c>
      <c r="E102" s="230">
        <v>31.623832849021312</v>
      </c>
      <c r="F102" s="230">
        <v>26.58563809617059</v>
      </c>
      <c r="G102" s="230">
        <v>16.263572929058654</v>
      </c>
      <c r="H102" s="230">
        <v>23.354182046874328</v>
      </c>
      <c r="I102" s="230">
        <v>21.79554204351203</v>
      </c>
      <c r="J102" s="230">
        <v>27.056508515285103</v>
      </c>
      <c r="K102" s="230">
        <v>26.327848424469508</v>
      </c>
      <c r="L102" s="230">
        <v>35.55616453613439</v>
      </c>
      <c r="M102" s="230">
        <v>24.452657249806613</v>
      </c>
      <c r="N102" s="230">
        <v>32.1852951425858</v>
      </c>
      <c r="O102" s="230">
        <v>28.18876982157403</v>
      </c>
      <c r="P102" s="230">
        <v>306.55318811722</v>
      </c>
      <c r="Q102" s="231" t="s">
        <v>133</v>
      </c>
      <c r="R102" s="232" t="s">
        <v>75</v>
      </c>
      <c r="S102" s="232" t="s">
        <v>76</v>
      </c>
    </row>
    <row r="103" ht="15.75" customHeight="1">
      <c r="A103" s="227">
        <v>2019.0</v>
      </c>
      <c r="B103" s="228" t="s">
        <v>38</v>
      </c>
      <c r="C103" s="229" t="s">
        <v>120</v>
      </c>
      <c r="D103" s="230">
        <v>7.346290648701954</v>
      </c>
      <c r="E103" s="230">
        <v>11.659391543220249</v>
      </c>
      <c r="F103" s="230">
        <v>16.06290422592734</v>
      </c>
      <c r="G103" s="230">
        <v>30.315449947505332</v>
      </c>
      <c r="H103" s="230">
        <v>51.200455543220556</v>
      </c>
      <c r="I103" s="230">
        <v>42.61190208920053</v>
      </c>
      <c r="J103" s="230">
        <v>47.886850908005954</v>
      </c>
      <c r="K103" s="230">
        <v>64.51137470861866</v>
      </c>
      <c r="L103" s="230">
        <v>58.46134219643087</v>
      </c>
      <c r="M103" s="230">
        <v>30.136112360136977</v>
      </c>
      <c r="N103" s="230">
        <v>18.34902275401905</v>
      </c>
      <c r="O103" s="230">
        <v>8.8826252296027</v>
      </c>
      <c r="P103" s="230">
        <v>387.42372215459017</v>
      </c>
      <c r="Q103" s="231" t="s">
        <v>133</v>
      </c>
      <c r="R103" s="232" t="s">
        <v>75</v>
      </c>
      <c r="S103" s="232" t="s">
        <v>76</v>
      </c>
    </row>
    <row r="104" ht="15.75" customHeight="1">
      <c r="A104" s="227">
        <v>2019.0</v>
      </c>
      <c r="B104" s="228" t="s">
        <v>38</v>
      </c>
      <c r="C104" s="229" t="s">
        <v>121</v>
      </c>
      <c r="D104" s="230">
        <v>46.02850150659025</v>
      </c>
      <c r="E104" s="230">
        <v>18.583259854601515</v>
      </c>
      <c r="F104" s="230">
        <v>20.24242245875414</v>
      </c>
      <c r="G104" s="230">
        <v>35.2728550443268</v>
      </c>
      <c r="H104" s="230">
        <v>31.078283778399385</v>
      </c>
      <c r="I104" s="230">
        <v>25.082234818244245</v>
      </c>
      <c r="J104" s="230">
        <v>32.33325211633879</v>
      </c>
      <c r="K104" s="230">
        <v>32.72113882821759</v>
      </c>
      <c r="L104" s="230">
        <v>22.669721040452874</v>
      </c>
      <c r="M104" s="230">
        <v>21.059453417585992</v>
      </c>
      <c r="N104" s="230">
        <v>18.232278980618233</v>
      </c>
      <c r="O104" s="230">
        <v>38.68808984598371</v>
      </c>
      <c r="P104" s="230">
        <v>341.99149169011355</v>
      </c>
      <c r="Q104" s="231" t="s">
        <v>133</v>
      </c>
      <c r="R104" s="232" t="s">
        <v>75</v>
      </c>
      <c r="S104" s="232" t="s">
        <v>76</v>
      </c>
    </row>
    <row r="105" ht="15.75" customHeight="1">
      <c r="A105" s="227">
        <v>2019.0</v>
      </c>
      <c r="B105" s="228" t="s">
        <v>38</v>
      </c>
      <c r="C105" s="229" t="s">
        <v>122</v>
      </c>
      <c r="D105" s="230">
        <v>203.87848815675216</v>
      </c>
      <c r="E105" s="230">
        <v>335.9079121682967</v>
      </c>
      <c r="F105" s="230">
        <v>455.567234315353</v>
      </c>
      <c r="G105" s="230">
        <v>291.50449586965146</v>
      </c>
      <c r="H105" s="230">
        <v>451.71902840407733</v>
      </c>
      <c r="I105" s="230">
        <v>470.82803639474656</v>
      </c>
      <c r="J105" s="230">
        <v>405.8188624821862</v>
      </c>
      <c r="K105" s="230">
        <v>730.440941385882</v>
      </c>
      <c r="L105" s="230">
        <v>350.7319993830354</v>
      </c>
      <c r="M105" s="230">
        <v>315.8098033189836</v>
      </c>
      <c r="N105" s="230">
        <v>181.56221708232766</v>
      </c>
      <c r="O105" s="230">
        <v>130.06623141791394</v>
      </c>
      <c r="P105" s="230">
        <v>4323.835250379206</v>
      </c>
      <c r="Q105" s="231" t="s">
        <v>133</v>
      </c>
      <c r="R105" s="232" t="s">
        <v>75</v>
      </c>
      <c r="S105" s="232" t="s">
        <v>76</v>
      </c>
    </row>
    <row r="106" ht="15.75" customHeight="1">
      <c r="A106" s="227">
        <v>2019.0</v>
      </c>
      <c r="B106" s="228" t="s">
        <v>38</v>
      </c>
      <c r="C106" s="229" t="s">
        <v>123</v>
      </c>
      <c r="D106" s="230">
        <v>270.416456774772</v>
      </c>
      <c r="E106" s="230">
        <v>397.7743964151398</v>
      </c>
      <c r="F106" s="230">
        <v>518.4581990962051</v>
      </c>
      <c r="G106" s="230">
        <v>373.35637379054225</v>
      </c>
      <c r="H106" s="230">
        <v>557.3519497725716</v>
      </c>
      <c r="I106" s="230">
        <v>560.3177153457034</v>
      </c>
      <c r="J106" s="230">
        <v>513.095474021816</v>
      </c>
      <c r="K106" s="230">
        <v>854.0013033471877</v>
      </c>
      <c r="L106" s="230">
        <v>467.4192271560535</v>
      </c>
      <c r="M106" s="230">
        <v>391.4580263465132</v>
      </c>
      <c r="N106" s="230">
        <v>250.32881395955076</v>
      </c>
      <c r="O106" s="230">
        <v>205.82571631507437</v>
      </c>
      <c r="P106" s="230">
        <v>5359.803652341129</v>
      </c>
      <c r="Q106" s="231" t="s">
        <v>133</v>
      </c>
      <c r="R106" s="232" t="s">
        <v>75</v>
      </c>
      <c r="S106" s="232" t="s">
        <v>76</v>
      </c>
    </row>
    <row r="107" ht="15.75" customHeight="1">
      <c r="A107" s="227">
        <v>2019.0</v>
      </c>
      <c r="B107" s="228" t="s">
        <v>38</v>
      </c>
      <c r="C107" s="229" t="s">
        <v>124</v>
      </c>
      <c r="D107" s="230">
        <v>13660.380227057116</v>
      </c>
      <c r="E107" s="230">
        <v>13674.410893966755</v>
      </c>
      <c r="F107" s="230">
        <v>13733.864776444929</v>
      </c>
      <c r="G107" s="230">
        <v>13733.864776444929</v>
      </c>
      <c r="H107" s="230">
        <v>13736.832799803004</v>
      </c>
      <c r="I107" s="230">
        <v>13738.0</v>
      </c>
      <c r="J107" s="230">
        <v>13738.0</v>
      </c>
      <c r="K107" s="230">
        <v>13738.0</v>
      </c>
      <c r="L107" s="230">
        <v>13738.0</v>
      </c>
      <c r="M107" s="230">
        <v>13704.849896695483</v>
      </c>
      <c r="N107" s="230">
        <v>13637.003165642442</v>
      </c>
      <c r="O107" s="230">
        <v>13572.469404065654</v>
      </c>
      <c r="P107" s="230">
        <v>13738.0</v>
      </c>
      <c r="Q107" s="231" t="s">
        <v>133</v>
      </c>
      <c r="R107" s="232" t="s">
        <v>75</v>
      </c>
      <c r="S107" s="232" t="s">
        <v>76</v>
      </c>
    </row>
    <row r="108" ht="15.75" customHeight="1">
      <c r="A108" s="227">
        <v>2019.0</v>
      </c>
      <c r="B108" s="228" t="s">
        <v>38</v>
      </c>
      <c r="C108" s="229" t="s">
        <v>125</v>
      </c>
      <c r="D108" s="230">
        <v>31078.38208967924</v>
      </c>
      <c r="E108" s="230">
        <v>30856.04445841451</v>
      </c>
      <c r="F108" s="230">
        <v>56974.53494369198</v>
      </c>
      <c r="G108" s="230">
        <v>64730.41177896485</v>
      </c>
      <c r="H108" s="230">
        <v>66791.36264480485</v>
      </c>
      <c r="I108" s="230">
        <v>66857.8</v>
      </c>
      <c r="J108" s="230">
        <v>68338.8</v>
      </c>
      <c r="K108" s="230">
        <v>68338.8</v>
      </c>
      <c r="L108" s="230">
        <v>66818.7387512624</v>
      </c>
      <c r="M108" s="230">
        <v>66092.88199633601</v>
      </c>
      <c r="N108" s="230">
        <v>40973.37415482109</v>
      </c>
      <c r="O108" s="230">
        <v>35058.03489985595</v>
      </c>
      <c r="P108" s="230">
        <v>68338.8</v>
      </c>
      <c r="Q108" s="231" t="s">
        <v>133</v>
      </c>
      <c r="R108" s="232" t="s">
        <v>75</v>
      </c>
      <c r="S108" s="232" t="s">
        <v>76</v>
      </c>
    </row>
    <row r="109" ht="15.75" customHeight="1">
      <c r="A109" s="227">
        <v>2019.0</v>
      </c>
      <c r="B109" s="228" t="s">
        <v>38</v>
      </c>
      <c r="C109" s="229" t="s">
        <v>126</v>
      </c>
      <c r="D109" s="230">
        <v>44738.762316736356</v>
      </c>
      <c r="E109" s="230">
        <v>44530.455352381265</v>
      </c>
      <c r="F109" s="230">
        <v>70708.3997201369</v>
      </c>
      <c r="G109" s="230">
        <v>78464.27655540979</v>
      </c>
      <c r="H109" s="230">
        <v>80528.19544460785</v>
      </c>
      <c r="I109" s="230">
        <v>80595.8</v>
      </c>
      <c r="J109" s="230">
        <v>82076.8</v>
      </c>
      <c r="K109" s="230">
        <v>82076.8</v>
      </c>
      <c r="L109" s="230">
        <v>80556.7387512624</v>
      </c>
      <c r="M109" s="230">
        <v>79797.7318930315</v>
      </c>
      <c r="N109" s="230">
        <v>54610.37732046353</v>
      </c>
      <c r="O109" s="230">
        <v>48630.5043039216</v>
      </c>
      <c r="P109" s="230">
        <v>82076.8</v>
      </c>
      <c r="Q109" s="231" t="s">
        <v>133</v>
      </c>
      <c r="R109" s="232" t="s">
        <v>75</v>
      </c>
      <c r="S109" s="232" t="s">
        <v>76</v>
      </c>
    </row>
    <row r="110" ht="15.75" customHeight="1">
      <c r="A110" s="227">
        <v>2019.0</v>
      </c>
      <c r="B110" s="228" t="s">
        <v>38</v>
      </c>
      <c r="C110" s="229" t="s">
        <v>127</v>
      </c>
      <c r="D110" s="230">
        <v>45484.068546604154</v>
      </c>
      <c r="E110" s="230">
        <v>37721.04964545326</v>
      </c>
      <c r="F110" s="230">
        <v>47525.81029371383</v>
      </c>
      <c r="G110" s="230">
        <v>79508.27435738838</v>
      </c>
      <c r="H110" s="230">
        <v>103779.31397793574</v>
      </c>
      <c r="I110" s="230">
        <v>97510.41112800915</v>
      </c>
      <c r="J110" s="230">
        <v>124988.8282947538</v>
      </c>
      <c r="K110" s="230">
        <v>145770.19274624734</v>
      </c>
      <c r="L110" s="230">
        <v>112652.3102150462</v>
      </c>
      <c r="M110" s="230">
        <v>70943.86117961312</v>
      </c>
      <c r="N110" s="230">
        <v>46783.61382249886</v>
      </c>
      <c r="O110" s="230">
        <v>50196.39419670351</v>
      </c>
      <c r="P110" s="230">
        <v>962864.1284039675</v>
      </c>
      <c r="Q110" s="231" t="s">
        <v>133</v>
      </c>
      <c r="R110" s="232" t="s">
        <v>75</v>
      </c>
      <c r="S110" s="232" t="s">
        <v>76</v>
      </c>
    </row>
    <row r="111" ht="15.75" customHeight="1">
      <c r="A111" s="227">
        <v>2019.0</v>
      </c>
      <c r="B111" s="228" t="s">
        <v>38</v>
      </c>
      <c r="C111" s="229" t="s">
        <v>128</v>
      </c>
      <c r="D111" s="230">
        <v>7997.932784164708</v>
      </c>
      <c r="E111" s="230">
        <v>6931.370939650547</v>
      </c>
      <c r="F111" s="230">
        <v>8103.072390335158</v>
      </c>
      <c r="G111" s="230">
        <v>11027.304068800893</v>
      </c>
      <c r="H111" s="230">
        <v>13062.575178082674</v>
      </c>
      <c r="I111" s="230">
        <v>12471.094509962428</v>
      </c>
      <c r="J111" s="230">
        <v>13673.891479313948</v>
      </c>
      <c r="K111" s="230">
        <v>15703.500331758149</v>
      </c>
      <c r="L111" s="230">
        <v>13278.80793441023</v>
      </c>
      <c r="M111" s="230">
        <v>9967.378041344828</v>
      </c>
      <c r="N111" s="230">
        <v>7753.730269455066</v>
      </c>
      <c r="O111" s="230">
        <v>8271.87734318761</v>
      </c>
      <c r="P111" s="230">
        <v>10686.87793920552</v>
      </c>
      <c r="Q111" s="231" t="s">
        <v>133</v>
      </c>
      <c r="R111" s="232" t="s">
        <v>75</v>
      </c>
      <c r="S111" s="232" t="s">
        <v>76</v>
      </c>
    </row>
    <row r="112" ht="15.75" customHeight="1">
      <c r="A112" s="227">
        <v>2019.0</v>
      </c>
      <c r="B112" s="228" t="s">
        <v>38</v>
      </c>
      <c r="C112" s="229" t="s">
        <v>129</v>
      </c>
      <c r="D112" s="230">
        <v>736.8050934289568</v>
      </c>
      <c r="E112" s="230">
        <v>530.4147807073916</v>
      </c>
      <c r="F112" s="230">
        <v>724.6103124027184</v>
      </c>
      <c r="G112" s="230">
        <v>1318.745266992351</v>
      </c>
      <c r="H112" s="230">
        <v>1724.5942080845966</v>
      </c>
      <c r="I112" s="230">
        <v>1593.3036721181993</v>
      </c>
      <c r="J112" s="230">
        <v>1851.281454322494</v>
      </c>
      <c r="K112" s="230">
        <v>2248.8656477522727</v>
      </c>
      <c r="L112" s="230">
        <v>1769.7193625196544</v>
      </c>
      <c r="M112" s="230">
        <v>1101.1479200867084</v>
      </c>
      <c r="N112" s="230">
        <v>683.9682976159935</v>
      </c>
      <c r="O112" s="230">
        <v>784.5838835633099</v>
      </c>
      <c r="P112" s="230">
        <v>15068.039899594649</v>
      </c>
      <c r="Q112" s="231" t="s">
        <v>133</v>
      </c>
      <c r="R112" s="232" t="s">
        <v>75</v>
      </c>
      <c r="S112" s="232" t="s">
        <v>76</v>
      </c>
    </row>
    <row r="113" ht="15.75" customHeight="1">
      <c r="A113" s="227">
        <v>2019.0</v>
      </c>
      <c r="B113" s="228" t="s">
        <v>38</v>
      </c>
      <c r="C113" s="229" t="s">
        <v>130</v>
      </c>
      <c r="D113" s="230">
        <v>233.22086502663726</v>
      </c>
      <c r="E113" s="230">
        <v>181.07645736572607</v>
      </c>
      <c r="F113" s="230">
        <v>194.6762935002543</v>
      </c>
      <c r="G113" s="230">
        <v>298.0448706051561</v>
      </c>
      <c r="H113" s="230">
        <v>367.9463538890033</v>
      </c>
      <c r="I113" s="230">
        <v>312.0721254596266</v>
      </c>
      <c r="J113" s="230">
        <v>391.7664710736931</v>
      </c>
      <c r="K113" s="230">
        <v>457.2484409232371</v>
      </c>
      <c r="L113" s="230">
        <v>411.11029564637414</v>
      </c>
      <c r="M113" s="230">
        <v>264.0727943168281</v>
      </c>
      <c r="N113" s="230">
        <v>224.9505662227886</v>
      </c>
      <c r="O113" s="230">
        <v>269.52314187878426</v>
      </c>
      <c r="P113" s="230">
        <v>3605.7086759081094</v>
      </c>
      <c r="Q113" s="231" t="s">
        <v>133</v>
      </c>
      <c r="R113" s="232" t="s">
        <v>75</v>
      </c>
      <c r="S113" s="232" t="s">
        <v>76</v>
      </c>
    </row>
    <row r="114" ht="15.75" customHeight="1">
      <c r="A114" s="227">
        <v>2019.0</v>
      </c>
      <c r="B114" s="228" t="s">
        <v>38</v>
      </c>
      <c r="C114" s="229" t="s">
        <v>131</v>
      </c>
      <c r="D114" s="230">
        <v>208.50480736577543</v>
      </c>
      <c r="E114" s="230">
        <v>178.21896410351516</v>
      </c>
      <c r="F114" s="230">
        <v>216.55285904106486</v>
      </c>
      <c r="G114" s="230">
        <v>351.54842524220675</v>
      </c>
      <c r="H114" s="230">
        <v>486.5225033634654</v>
      </c>
      <c r="I114" s="230">
        <v>449.75923684341757</v>
      </c>
      <c r="J114" s="230">
        <v>495.161090842451</v>
      </c>
      <c r="K114" s="230">
        <v>598.1283922213433</v>
      </c>
      <c r="L114" s="230">
        <v>495.34109501631536</v>
      </c>
      <c r="M114" s="230">
        <v>301.16639969140624</v>
      </c>
      <c r="N114" s="230">
        <v>199.00194043990066</v>
      </c>
      <c r="O114" s="230">
        <v>207.65102293310412</v>
      </c>
      <c r="P114" s="230">
        <v>4187.556737103966</v>
      </c>
      <c r="Q114" s="231" t="s">
        <v>133</v>
      </c>
      <c r="R114" s="232" t="s">
        <v>75</v>
      </c>
      <c r="S114" s="232" t="s">
        <v>76</v>
      </c>
    </row>
    <row r="115" ht="15.75" customHeight="1">
      <c r="A115" s="227">
        <v>2019.0</v>
      </c>
      <c r="B115" s="228" t="s">
        <v>38</v>
      </c>
      <c r="C115" s="229" t="s">
        <v>132</v>
      </c>
      <c r="D115" s="230">
        <v>66.53796861801985</v>
      </c>
      <c r="E115" s="230">
        <v>61.86648424684308</v>
      </c>
      <c r="F115" s="230">
        <v>62.89096478085207</v>
      </c>
      <c r="G115" s="230">
        <v>81.85187792089079</v>
      </c>
      <c r="H115" s="230">
        <v>105.63292136849427</v>
      </c>
      <c r="I115" s="230">
        <v>89.4896789509568</v>
      </c>
      <c r="J115" s="230">
        <v>107.27661153962984</v>
      </c>
      <c r="K115" s="230">
        <v>123.56036196130576</v>
      </c>
      <c r="L115" s="230">
        <v>116.68722777301814</v>
      </c>
      <c r="M115" s="230">
        <v>75.64822302752958</v>
      </c>
      <c r="N115" s="230">
        <v>68.76659687722308</v>
      </c>
      <c r="O115" s="230">
        <v>75.75948489716043</v>
      </c>
      <c r="P115" s="230">
        <v>1035.9684019619235</v>
      </c>
      <c r="Q115" s="231" t="s">
        <v>133</v>
      </c>
      <c r="R115" s="232" t="s">
        <v>75</v>
      </c>
      <c r="S115" s="232" t="s">
        <v>76</v>
      </c>
    </row>
    <row r="116" ht="15.75" customHeight="1">
      <c r="A116" s="227">
        <v>2018.0</v>
      </c>
      <c r="B116" s="228" t="s">
        <v>72</v>
      </c>
      <c r="C116" s="229" t="s">
        <v>73</v>
      </c>
      <c r="D116" s="230">
        <v>85774.26213957775</v>
      </c>
      <c r="E116" s="230">
        <v>90215.36203177298</v>
      </c>
      <c r="F116" s="230">
        <v>123313.8625295404</v>
      </c>
      <c r="G116" s="230">
        <v>144349.07412973102</v>
      </c>
      <c r="H116" s="230">
        <v>191947.17795365475</v>
      </c>
      <c r="I116" s="230">
        <v>186315.94840849616</v>
      </c>
      <c r="J116" s="230">
        <v>198699.26867948103</v>
      </c>
      <c r="K116" s="230">
        <v>274119.0856484498</v>
      </c>
      <c r="L116" s="230">
        <v>173102.233994436</v>
      </c>
      <c r="M116" s="230">
        <v>124188.13625589861</v>
      </c>
      <c r="N116" s="230">
        <v>73225.26367622575</v>
      </c>
      <c r="O116" s="230">
        <v>74134.78199111193</v>
      </c>
      <c r="P116" s="230">
        <v>1739384.4574383763</v>
      </c>
      <c r="Q116" s="231" t="s">
        <v>134</v>
      </c>
      <c r="R116" s="232" t="s">
        <v>75</v>
      </c>
      <c r="S116" s="232" t="s">
        <v>76</v>
      </c>
    </row>
    <row r="117" ht="15.75" customHeight="1">
      <c r="A117" s="227">
        <v>2018.0</v>
      </c>
      <c r="B117" s="228" t="s">
        <v>72</v>
      </c>
      <c r="C117" s="229" t="s">
        <v>77</v>
      </c>
      <c r="D117" s="230">
        <v>31604.150745050483</v>
      </c>
      <c r="E117" s="230">
        <v>33804.62674100768</v>
      </c>
      <c r="F117" s="230">
        <v>46454.71328902268</v>
      </c>
      <c r="G117" s="230">
        <v>54437.43634020637</v>
      </c>
      <c r="H117" s="230">
        <v>71644.5688116589</v>
      </c>
      <c r="I117" s="230">
        <v>70646.44969261752</v>
      </c>
      <c r="J117" s="230">
        <v>73507.2802903746</v>
      </c>
      <c r="K117" s="230">
        <v>101030.11636316006</v>
      </c>
      <c r="L117" s="230">
        <v>63819.89379274033</v>
      </c>
      <c r="M117" s="230">
        <v>46665.92166680628</v>
      </c>
      <c r="N117" s="230">
        <v>26851.36642861644</v>
      </c>
      <c r="O117" s="230">
        <v>26970.466872745114</v>
      </c>
      <c r="P117" s="230">
        <v>647436.9910340065</v>
      </c>
      <c r="Q117" s="231" t="s">
        <v>134</v>
      </c>
      <c r="R117" s="232" t="s">
        <v>75</v>
      </c>
      <c r="S117" s="232" t="s">
        <v>76</v>
      </c>
    </row>
    <row r="118" ht="15.75" customHeight="1">
      <c r="A118" s="227">
        <v>2018.0</v>
      </c>
      <c r="B118" s="228" t="s">
        <v>72</v>
      </c>
      <c r="C118" s="229" t="s">
        <v>78</v>
      </c>
      <c r="D118" s="230">
        <v>117378.41288462824</v>
      </c>
      <c r="E118" s="230">
        <v>124019.98877278066</v>
      </c>
      <c r="F118" s="230">
        <v>169768.57581856308</v>
      </c>
      <c r="G118" s="230">
        <v>198786.51046993738</v>
      </c>
      <c r="H118" s="230">
        <v>263591.74676531367</v>
      </c>
      <c r="I118" s="230">
        <v>256962.39810111368</v>
      </c>
      <c r="J118" s="230">
        <v>272206.54896985565</v>
      </c>
      <c r="K118" s="230">
        <v>375149.20201160986</v>
      </c>
      <c r="L118" s="230">
        <v>236922.12778717635</v>
      </c>
      <c r="M118" s="230">
        <v>170854.0579227049</v>
      </c>
      <c r="N118" s="230">
        <v>100076.63010484219</v>
      </c>
      <c r="O118" s="230">
        <v>101105.24886385704</v>
      </c>
      <c r="P118" s="230">
        <v>2386821.4484723825</v>
      </c>
      <c r="Q118" s="231" t="s">
        <v>134</v>
      </c>
      <c r="R118" s="232" t="s">
        <v>75</v>
      </c>
      <c r="S118" s="232" t="s">
        <v>76</v>
      </c>
    </row>
    <row r="119" ht="15.75" customHeight="1">
      <c r="A119" s="227">
        <v>2018.0</v>
      </c>
      <c r="B119" s="228" t="s">
        <v>72</v>
      </c>
      <c r="C119" s="229" t="s">
        <v>79</v>
      </c>
      <c r="D119" s="230">
        <v>71478.55178298146</v>
      </c>
      <c r="E119" s="230">
        <v>75179.46835981082</v>
      </c>
      <c r="F119" s="230">
        <v>102761.55210795035</v>
      </c>
      <c r="G119" s="230">
        <v>120290.89510810918</v>
      </c>
      <c r="H119" s="230">
        <v>159955.98162804564</v>
      </c>
      <c r="I119" s="230">
        <v>155263.29034041348</v>
      </c>
      <c r="J119" s="230">
        <v>165582.72389956753</v>
      </c>
      <c r="K119" s="230">
        <v>228432.57137370817</v>
      </c>
      <c r="L119" s="230">
        <v>144251.86166203002</v>
      </c>
      <c r="M119" s="230">
        <v>103490.11354658219</v>
      </c>
      <c r="N119" s="230">
        <v>61021.05306352145</v>
      </c>
      <c r="O119" s="230">
        <v>61778.984992593294</v>
      </c>
      <c r="P119" s="230">
        <v>1449487.0478653135</v>
      </c>
      <c r="Q119" s="231" t="s">
        <v>134</v>
      </c>
      <c r="R119" s="232" t="s">
        <v>75</v>
      </c>
      <c r="S119" s="232" t="s">
        <v>76</v>
      </c>
    </row>
    <row r="120" ht="15.75" customHeight="1">
      <c r="A120" s="227">
        <v>2018.0</v>
      </c>
      <c r="B120" s="228" t="s">
        <v>72</v>
      </c>
      <c r="C120" s="229" t="s">
        <v>80</v>
      </c>
      <c r="D120" s="230">
        <v>14295.710356596293</v>
      </c>
      <c r="E120" s="230">
        <v>15035.893671962165</v>
      </c>
      <c r="F120" s="230">
        <v>20552.310421590075</v>
      </c>
      <c r="G120" s="230">
        <v>24058.179021621836</v>
      </c>
      <c r="H120" s="230">
        <v>31991.19632560914</v>
      </c>
      <c r="I120" s="230">
        <v>31052.658068082696</v>
      </c>
      <c r="J120" s="230">
        <v>33116.54477991351</v>
      </c>
      <c r="K120" s="230">
        <v>45686.51427474163</v>
      </c>
      <c r="L120" s="230">
        <v>28850.372332406005</v>
      </c>
      <c r="M120" s="230">
        <v>20698.022709316436</v>
      </c>
      <c r="N120" s="230">
        <v>12204.210612704292</v>
      </c>
      <c r="O120" s="230">
        <v>12355.79699851866</v>
      </c>
      <c r="P120" s="230">
        <v>289897.40957306273</v>
      </c>
      <c r="Q120" s="231" t="s">
        <v>134</v>
      </c>
      <c r="R120" s="232" t="s">
        <v>75</v>
      </c>
      <c r="S120" s="232" t="s">
        <v>76</v>
      </c>
    </row>
    <row r="121" ht="15.75" customHeight="1">
      <c r="A121" s="227">
        <v>2018.0</v>
      </c>
      <c r="B121" s="228" t="s">
        <v>72</v>
      </c>
      <c r="C121" s="229" t="s">
        <v>81</v>
      </c>
      <c r="D121" s="230">
        <v>14825.979004222827</v>
      </c>
      <c r="E121" s="230">
        <v>19692.232240816626</v>
      </c>
      <c r="F121" s="230">
        <v>19491.173198863296</v>
      </c>
      <c r="G121" s="230">
        <v>20358.042060062286</v>
      </c>
      <c r="H121" s="230">
        <v>26365.27758513577</v>
      </c>
      <c r="I121" s="230">
        <v>27896.83270597667</v>
      </c>
      <c r="J121" s="230">
        <v>32146.65556588637</v>
      </c>
      <c r="K121" s="230">
        <v>39797.074982635546</v>
      </c>
      <c r="L121" s="230">
        <v>30301.518106342333</v>
      </c>
      <c r="M121" s="230">
        <v>26020.602647773678</v>
      </c>
      <c r="N121" s="230">
        <v>22324.780682365144</v>
      </c>
      <c r="O121" s="230">
        <v>20737.2258540901</v>
      </c>
      <c r="P121" s="230">
        <v>299957.3946341707</v>
      </c>
      <c r="Q121" s="231" t="s">
        <v>134</v>
      </c>
      <c r="R121" s="232" t="s">
        <v>75</v>
      </c>
      <c r="S121" s="232" t="s">
        <v>76</v>
      </c>
    </row>
    <row r="122" ht="15.75" customHeight="1">
      <c r="A122" s="227">
        <v>2018.0</v>
      </c>
      <c r="B122" s="228" t="s">
        <v>72</v>
      </c>
      <c r="C122" s="229" t="s">
        <v>82</v>
      </c>
      <c r="D122" s="230">
        <v>12387.007572268247</v>
      </c>
      <c r="E122" s="230">
        <v>14826.640157951466</v>
      </c>
      <c r="F122" s="230">
        <v>33188.17352540758</v>
      </c>
      <c r="G122" s="230">
        <v>54534.97780208005</v>
      </c>
      <c r="H122" s="230">
        <v>83421.55862347726</v>
      </c>
      <c r="I122" s="230">
        <v>80167.90606756324</v>
      </c>
      <c r="J122" s="230">
        <v>97082.22934042559</v>
      </c>
      <c r="K122" s="230">
        <v>116515.91250059614</v>
      </c>
      <c r="L122" s="230">
        <v>98222.48713068145</v>
      </c>
      <c r="M122" s="230">
        <v>55877.579739889035</v>
      </c>
      <c r="N122" s="230">
        <v>21350.238492637618</v>
      </c>
      <c r="O122" s="230">
        <v>16217.431530439711</v>
      </c>
      <c r="P122" s="230">
        <v>683792.1424834174</v>
      </c>
      <c r="Q122" s="231" t="s">
        <v>134</v>
      </c>
      <c r="R122" s="232" t="s">
        <v>75</v>
      </c>
      <c r="S122" s="232" t="s">
        <v>76</v>
      </c>
    </row>
    <row r="123" ht="15.75" customHeight="1">
      <c r="A123" s="227">
        <v>2018.0</v>
      </c>
      <c r="B123" s="228" t="s">
        <v>72</v>
      </c>
      <c r="C123" s="229" t="s">
        <v>83</v>
      </c>
      <c r="D123" s="230">
        <v>28087.207505037157</v>
      </c>
      <c r="E123" s="230">
        <v>10046.2631788102</v>
      </c>
      <c r="F123" s="230">
        <v>11157.558214811099</v>
      </c>
      <c r="G123" s="230">
        <v>23404.795085736674</v>
      </c>
      <c r="H123" s="230">
        <v>17604.728118258932</v>
      </c>
      <c r="I123" s="230">
        <v>14732.637576486166</v>
      </c>
      <c r="J123" s="230">
        <v>21786.630909453594</v>
      </c>
      <c r="K123" s="230">
        <v>24325.82709331627</v>
      </c>
      <c r="L123" s="230">
        <v>13998.981190112723</v>
      </c>
      <c r="M123" s="230">
        <v>12093.677400664015</v>
      </c>
      <c r="N123" s="230">
        <v>9964.735567709979</v>
      </c>
      <c r="O123" s="230">
        <v>26423.959708291615</v>
      </c>
      <c r="P123" s="230">
        <v>213627.0015486884</v>
      </c>
      <c r="Q123" s="231" t="s">
        <v>134</v>
      </c>
      <c r="R123" s="232" t="s">
        <v>75</v>
      </c>
      <c r="S123" s="232" t="s">
        <v>76</v>
      </c>
    </row>
    <row r="124" ht="15.75" customHeight="1">
      <c r="A124" s="227">
        <v>2018.0</v>
      </c>
      <c r="B124" s="228" t="s">
        <v>72</v>
      </c>
      <c r="C124" s="229" t="s">
        <v>84</v>
      </c>
      <c r="D124" s="230">
        <v>62078.21880310001</v>
      </c>
      <c r="E124" s="230">
        <v>79454.85319520236</v>
      </c>
      <c r="F124" s="230">
        <v>105931.67087948113</v>
      </c>
      <c r="G124" s="230">
        <v>100488.69552205836</v>
      </c>
      <c r="H124" s="230">
        <v>136200.1824384417</v>
      </c>
      <c r="I124" s="230">
        <v>134165.0217510876</v>
      </c>
      <c r="J124" s="230">
        <v>121191.03315409008</v>
      </c>
      <c r="K124" s="230">
        <v>194510.3874350619</v>
      </c>
      <c r="L124" s="230">
        <v>94399.14136003985</v>
      </c>
      <c r="M124" s="230">
        <v>76862.19813437815</v>
      </c>
      <c r="N124" s="230">
        <v>46436.875362129445</v>
      </c>
      <c r="O124" s="230">
        <v>37726.63177103563</v>
      </c>
      <c r="P124" s="230">
        <v>1189444.9098061062</v>
      </c>
      <c r="Q124" s="231" t="s">
        <v>134</v>
      </c>
      <c r="R124" s="232" t="s">
        <v>75</v>
      </c>
      <c r="S124" s="232" t="s">
        <v>76</v>
      </c>
    </row>
    <row r="125" ht="15.75" customHeight="1">
      <c r="A125" s="227">
        <v>2018.0</v>
      </c>
      <c r="B125" s="228" t="s">
        <v>72</v>
      </c>
      <c r="C125" s="229" t="s">
        <v>85</v>
      </c>
      <c r="D125" s="230">
        <v>6476.623798570853</v>
      </c>
      <c r="E125" s="230">
        <v>8473.445501039207</v>
      </c>
      <c r="F125" s="230">
        <v>10860.063293165049</v>
      </c>
      <c r="G125" s="230">
        <v>13837.177631529594</v>
      </c>
      <c r="H125" s="230">
        <v>18371.10389351728</v>
      </c>
      <c r="I125" s="230">
        <v>18331.181053805503</v>
      </c>
      <c r="J125" s="230">
        <v>29001.401481846526</v>
      </c>
      <c r="K125" s="230">
        <v>32018.880003757735</v>
      </c>
      <c r="L125" s="230">
        <v>23662.943329668135</v>
      </c>
      <c r="M125" s="230">
        <v>16240.155165445787</v>
      </c>
      <c r="N125" s="230">
        <v>10057.406360361365</v>
      </c>
      <c r="O125" s="230">
        <v>8813.650639394613</v>
      </c>
      <c r="P125" s="230">
        <v>196144.03215210166</v>
      </c>
      <c r="Q125" s="231" t="s">
        <v>134</v>
      </c>
      <c r="R125" s="232" t="s">
        <v>75</v>
      </c>
      <c r="S125" s="232" t="s">
        <v>76</v>
      </c>
    </row>
    <row r="126" ht="15.75" customHeight="1">
      <c r="A126" s="227">
        <v>2018.0</v>
      </c>
      <c r="B126" s="228" t="s">
        <v>72</v>
      </c>
      <c r="C126" s="229" t="s">
        <v>86</v>
      </c>
      <c r="D126" s="230">
        <v>20724.043888773085</v>
      </c>
      <c r="E126" s="230">
        <v>20753.527036713214</v>
      </c>
      <c r="F126" s="230">
        <v>28345.872952423637</v>
      </c>
      <c r="G126" s="230">
        <v>33624.77237731343</v>
      </c>
      <c r="H126" s="230">
        <v>44139.450858548116</v>
      </c>
      <c r="I126" s="230">
        <v>42694.832038876004</v>
      </c>
      <c r="J126" s="230">
        <v>43219.69321598809</v>
      </c>
      <c r="K126" s="230">
        <v>61124.029513323774</v>
      </c>
      <c r="L126" s="230">
        <v>38518.41787712355</v>
      </c>
      <c r="M126" s="230">
        <v>28046.002048479968</v>
      </c>
      <c r="N126" s="230">
        <v>16572.609367510544</v>
      </c>
      <c r="O126" s="230">
        <v>17632.07780466511</v>
      </c>
      <c r="P126" s="230">
        <v>395395.3289797385</v>
      </c>
      <c r="Q126" s="231" t="s">
        <v>134</v>
      </c>
      <c r="R126" s="232" t="s">
        <v>75</v>
      </c>
      <c r="S126" s="232" t="s">
        <v>76</v>
      </c>
    </row>
    <row r="127" ht="15.75" customHeight="1">
      <c r="A127" s="227">
        <v>2018.0</v>
      </c>
      <c r="B127" s="228" t="s">
        <v>72</v>
      </c>
      <c r="C127" s="229" t="s">
        <v>87</v>
      </c>
      <c r="D127" s="230">
        <v>7962.288144239823</v>
      </c>
      <c r="E127" s="230">
        <v>8280.409668319071</v>
      </c>
      <c r="F127" s="230">
        <v>11079.67981024044</v>
      </c>
      <c r="G127" s="230">
        <v>12817.851999914563</v>
      </c>
      <c r="H127" s="230">
        <v>17356.701347000642</v>
      </c>
      <c r="I127" s="230">
        <v>16845.785938574045</v>
      </c>
      <c r="J127" s="230">
        <v>16774.33141819825</v>
      </c>
      <c r="K127" s="230">
        <v>24140.6743857271</v>
      </c>
      <c r="L127" s="230">
        <v>14980.996393084197</v>
      </c>
      <c r="M127" s="230">
        <v>10568.512654407728</v>
      </c>
      <c r="N127" s="230">
        <v>6460.263586784653</v>
      </c>
      <c r="O127" s="230">
        <v>6640.835657651417</v>
      </c>
      <c r="P127" s="230">
        <v>153908.33100414192</v>
      </c>
      <c r="Q127" s="231" t="s">
        <v>134</v>
      </c>
      <c r="R127" s="232" t="s">
        <v>75</v>
      </c>
      <c r="S127" s="232" t="s">
        <v>76</v>
      </c>
    </row>
    <row r="128" ht="15.75" customHeight="1">
      <c r="A128" s="227">
        <v>2018.0</v>
      </c>
      <c r="B128" s="228" t="s">
        <v>72</v>
      </c>
      <c r="C128" s="229" t="s">
        <v>88</v>
      </c>
      <c r="D128" s="230">
        <v>25758.098997720608</v>
      </c>
      <c r="E128" s="230">
        <v>27255.475279275946</v>
      </c>
      <c r="F128" s="230">
        <v>38175.68618371084</v>
      </c>
      <c r="G128" s="230">
        <v>43133.73459697449</v>
      </c>
      <c r="H128" s="230">
        <v>57339.360891085045</v>
      </c>
      <c r="I128" s="230">
        <v>55468.315942935915</v>
      </c>
      <c r="J128" s="230">
        <v>54701.88366155386</v>
      </c>
      <c r="K128" s="230">
        <v>79645.38123554832</v>
      </c>
      <c r="L128" s="230">
        <v>47698.35081429433</v>
      </c>
      <c r="M128" s="230">
        <v>35170.27379176052</v>
      </c>
      <c r="N128" s="230">
        <v>19962.05425954666</v>
      </c>
      <c r="O128" s="230">
        <v>20120.01322913175</v>
      </c>
      <c r="P128" s="230">
        <v>504428.6288835383</v>
      </c>
      <c r="Q128" s="231" t="s">
        <v>134</v>
      </c>
      <c r="R128" s="232" t="s">
        <v>75</v>
      </c>
      <c r="S128" s="232" t="s">
        <v>76</v>
      </c>
    </row>
    <row r="129" ht="15.75" customHeight="1">
      <c r="A129" s="227">
        <v>2018.0</v>
      </c>
      <c r="B129" s="228" t="s">
        <v>72</v>
      </c>
      <c r="C129" s="229" t="s">
        <v>89</v>
      </c>
      <c r="D129" s="230">
        <v>10557.496953677091</v>
      </c>
      <c r="E129" s="230">
        <v>10416.61087446339</v>
      </c>
      <c r="F129" s="230">
        <v>14300.249868410388</v>
      </c>
      <c r="G129" s="230">
        <v>16877.358502377097</v>
      </c>
      <c r="H129" s="230">
        <v>22749.364637894592</v>
      </c>
      <c r="I129" s="230">
        <v>21923.175366222007</v>
      </c>
      <c r="J129" s="230">
        <v>21885.414121980797</v>
      </c>
      <c r="K129" s="230">
        <v>31503.606235351213</v>
      </c>
      <c r="L129" s="230">
        <v>19391.1532478598</v>
      </c>
      <c r="M129" s="230">
        <v>13465.169886488176</v>
      </c>
      <c r="N129" s="230">
        <v>7968.719489318234</v>
      </c>
      <c r="O129" s="230">
        <v>8572.4076617504</v>
      </c>
      <c r="P129" s="230">
        <v>199610.7268457932</v>
      </c>
      <c r="Q129" s="231" t="s">
        <v>134</v>
      </c>
      <c r="R129" s="232" t="s">
        <v>75</v>
      </c>
      <c r="S129" s="232" t="s">
        <v>76</v>
      </c>
    </row>
    <row r="130" ht="15.75" customHeight="1">
      <c r="A130" s="227">
        <v>2018.0</v>
      </c>
      <c r="B130" s="228" t="s">
        <v>72</v>
      </c>
      <c r="C130" s="229" t="s">
        <v>90</v>
      </c>
      <c r="D130" s="230">
        <v>71478.55178298146</v>
      </c>
      <c r="E130" s="230">
        <v>75179.46835981082</v>
      </c>
      <c r="F130" s="230">
        <v>102761.55210795037</v>
      </c>
      <c r="G130" s="230">
        <v>120290.89510810918</v>
      </c>
      <c r="H130" s="230">
        <v>159955.98162804564</v>
      </c>
      <c r="I130" s="230">
        <v>155263.29034041348</v>
      </c>
      <c r="J130" s="230">
        <v>165582.72389956753</v>
      </c>
      <c r="K130" s="230">
        <v>228432.57137370814</v>
      </c>
      <c r="L130" s="230">
        <v>144251.86166203002</v>
      </c>
      <c r="M130" s="230">
        <v>103490.11354658217</v>
      </c>
      <c r="N130" s="230">
        <v>61021.05306352145</v>
      </c>
      <c r="O130" s="230">
        <v>61778.984992593294</v>
      </c>
      <c r="P130" s="230">
        <v>1449487.0478653137</v>
      </c>
      <c r="Q130" s="231" t="s">
        <v>134</v>
      </c>
      <c r="R130" s="232" t="s">
        <v>75</v>
      </c>
      <c r="S130" s="232" t="s">
        <v>76</v>
      </c>
    </row>
    <row r="131" ht="15.75" customHeight="1">
      <c r="A131" s="227">
        <v>2018.0</v>
      </c>
      <c r="B131" s="228" t="s">
        <v>72</v>
      </c>
      <c r="C131" s="229" t="s">
        <v>91</v>
      </c>
      <c r="D131" s="230">
        <v>1082291.0</v>
      </c>
      <c r="E131" s="230">
        <v>1082291.0</v>
      </c>
      <c r="F131" s="230">
        <v>1082291.0</v>
      </c>
      <c r="G131" s="230">
        <v>1082291.0</v>
      </c>
      <c r="H131" s="230">
        <v>1082291.0</v>
      </c>
      <c r="I131" s="230">
        <v>1082291.0</v>
      </c>
      <c r="J131" s="230">
        <v>1082291.0</v>
      </c>
      <c r="K131" s="230">
        <v>1082291.0</v>
      </c>
      <c r="L131" s="230">
        <v>1082291.0</v>
      </c>
      <c r="M131" s="230">
        <v>1082291.0</v>
      </c>
      <c r="N131" s="230">
        <v>1082291.0</v>
      </c>
      <c r="O131" s="230">
        <v>1082291.0</v>
      </c>
      <c r="P131" s="230">
        <v>1082291.0</v>
      </c>
      <c r="Q131" s="231" t="s">
        <v>134</v>
      </c>
      <c r="R131" s="232" t="s">
        <v>75</v>
      </c>
      <c r="S131" s="232" t="s">
        <v>76</v>
      </c>
    </row>
    <row r="132" ht="15.75" customHeight="1">
      <c r="A132" s="227">
        <v>2018.0</v>
      </c>
      <c r="B132" s="228" t="s">
        <v>72</v>
      </c>
      <c r="C132" s="229" t="s">
        <v>92</v>
      </c>
      <c r="D132" s="230">
        <v>4721.010523860049</v>
      </c>
      <c r="E132" s="230">
        <v>5023.903874249091</v>
      </c>
      <c r="F132" s="230">
        <v>5024.840290239639</v>
      </c>
      <c r="G132" s="230">
        <v>5112.065718168417</v>
      </c>
      <c r="H132" s="230">
        <v>5485.854290923364</v>
      </c>
      <c r="I132" s="230">
        <v>5600.978509669559</v>
      </c>
      <c r="J132" s="230">
        <v>5734.483735602186</v>
      </c>
      <c r="K132" s="230">
        <v>6268.012439529281</v>
      </c>
      <c r="L132" s="230">
        <v>5782.633598467387</v>
      </c>
      <c r="M132" s="230">
        <v>5441.048985622745</v>
      </c>
      <c r="N132" s="230">
        <v>5188.590442462283</v>
      </c>
      <c r="O132" s="230">
        <v>5070.052410793942</v>
      </c>
      <c r="P132" s="230">
        <v>5371.122901632329</v>
      </c>
      <c r="Q132" s="231" t="s">
        <v>134</v>
      </c>
      <c r="R132" s="232" t="s">
        <v>75</v>
      </c>
      <c r="S132" s="232" t="s">
        <v>76</v>
      </c>
    </row>
    <row r="133" ht="15.75" customHeight="1">
      <c r="A133" s="227">
        <v>2018.0</v>
      </c>
      <c r="B133" s="228" t="s">
        <v>72</v>
      </c>
      <c r="C133" s="229" t="s">
        <v>93</v>
      </c>
      <c r="D133" s="230">
        <v>1977.832853689604</v>
      </c>
      <c r="E133" s="230">
        <v>2167.8423392714935</v>
      </c>
      <c r="F133" s="230">
        <v>3962.3000945745175</v>
      </c>
      <c r="G133" s="230">
        <v>5826.972427343031</v>
      </c>
      <c r="H133" s="230">
        <v>8492.840543200724</v>
      </c>
      <c r="I133" s="230">
        <v>8227.952195453865</v>
      </c>
      <c r="J133" s="230">
        <v>8470.80157497216</v>
      </c>
      <c r="K133" s="230">
        <v>10482.39321184027</v>
      </c>
      <c r="L133" s="230">
        <v>9305.426415421296</v>
      </c>
      <c r="M133" s="230">
        <v>5876.654031417998</v>
      </c>
      <c r="N133" s="230">
        <v>2841.325343194436</v>
      </c>
      <c r="O133" s="230">
        <v>2333.518826382539</v>
      </c>
      <c r="P133" s="230">
        <v>5830.488321396828</v>
      </c>
      <c r="Q133" s="231" t="s">
        <v>134</v>
      </c>
      <c r="R133" s="232" t="s">
        <v>75</v>
      </c>
      <c r="S133" s="232" t="s">
        <v>76</v>
      </c>
    </row>
    <row r="134" ht="15.75" customHeight="1">
      <c r="A134" s="227">
        <v>2018.0</v>
      </c>
      <c r="B134" s="228" t="s">
        <v>72</v>
      </c>
      <c r="C134" s="229" t="s">
        <v>94</v>
      </c>
      <c r="D134" s="230">
        <v>3036.6536718769817</v>
      </c>
      <c r="E134" s="230">
        <v>1081.5674205375763</v>
      </c>
      <c r="F134" s="230">
        <v>1202.4225199218163</v>
      </c>
      <c r="G134" s="230">
        <v>2527.9539053940216</v>
      </c>
      <c r="H134" s="230">
        <v>1895.831344705852</v>
      </c>
      <c r="I134" s="230">
        <v>1577.420242508153</v>
      </c>
      <c r="J134" s="230">
        <v>2336.1400898065976</v>
      </c>
      <c r="K134" s="230">
        <v>2601.568759380344</v>
      </c>
      <c r="L134" s="230">
        <v>1497.3536188654118</v>
      </c>
      <c r="M134" s="230">
        <v>1298.9668837291638</v>
      </c>
      <c r="N134" s="230">
        <v>1068.482056710065</v>
      </c>
      <c r="O134" s="230">
        <v>2839.630661699205</v>
      </c>
      <c r="P134" s="230">
        <v>1913.6659312612658</v>
      </c>
      <c r="Q134" s="231" t="s">
        <v>134</v>
      </c>
      <c r="R134" s="232" t="s">
        <v>75</v>
      </c>
      <c r="S134" s="232" t="s">
        <v>76</v>
      </c>
    </row>
    <row r="135" ht="15.75" customHeight="1">
      <c r="A135" s="227">
        <v>2018.0</v>
      </c>
      <c r="B135" s="228" t="s">
        <v>72</v>
      </c>
      <c r="C135" s="229" t="s">
        <v>95</v>
      </c>
      <c r="D135" s="230">
        <v>6460.904513258196</v>
      </c>
      <c r="E135" s="230">
        <v>8269.971896109646</v>
      </c>
      <c r="F135" s="230">
        <v>11059.006104265996</v>
      </c>
      <c r="G135" s="230">
        <v>10424.709033904748</v>
      </c>
      <c r="H135" s="230">
        <v>14165.833803739068</v>
      </c>
      <c r="I135" s="230">
        <v>13840.685956431891</v>
      </c>
      <c r="J135" s="230">
        <v>12665.29384720657</v>
      </c>
      <c r="K135" s="230">
        <v>20358.322386653766</v>
      </c>
      <c r="L135" s="230">
        <v>9853.143252287313</v>
      </c>
      <c r="M135" s="230">
        <v>7989.140630206133</v>
      </c>
      <c r="N135" s="230">
        <v>4840.856632609749</v>
      </c>
      <c r="O135" s="230">
        <v>3921.7004494265702</v>
      </c>
      <c r="P135" s="230">
        <v>10320.797375508304</v>
      </c>
      <c r="Q135" s="231" t="s">
        <v>134</v>
      </c>
      <c r="R135" s="232" t="s">
        <v>75</v>
      </c>
      <c r="S135" s="232" t="s">
        <v>76</v>
      </c>
    </row>
    <row r="136" ht="15.75" customHeight="1">
      <c r="A136" s="227">
        <v>2018.0</v>
      </c>
      <c r="B136" s="228" t="s">
        <v>72</v>
      </c>
      <c r="C136" s="229" t="s">
        <v>96</v>
      </c>
      <c r="D136" s="230">
        <v>16196.40156268483</v>
      </c>
      <c r="E136" s="230">
        <v>16543.285530167806</v>
      </c>
      <c r="F136" s="230">
        <v>21248.56900900197</v>
      </c>
      <c r="G136" s="230">
        <v>23891.701084810215</v>
      </c>
      <c r="H136" s="230">
        <v>30040.359982569007</v>
      </c>
      <c r="I136" s="230">
        <v>29247.03690406347</v>
      </c>
      <c r="J136" s="230">
        <v>29206.719247587513</v>
      </c>
      <c r="K136" s="230">
        <v>39710.29679740366</v>
      </c>
      <c r="L136" s="230">
        <v>26438.556885041406</v>
      </c>
      <c r="M136" s="230">
        <v>20605.81053097604</v>
      </c>
      <c r="N136" s="230">
        <v>13939.254474976533</v>
      </c>
      <c r="O136" s="230">
        <v>14164.902348302257</v>
      </c>
      <c r="P136" s="230">
        <v>23436.074529798727</v>
      </c>
      <c r="Q136" s="231" t="s">
        <v>134</v>
      </c>
      <c r="R136" s="232" t="s">
        <v>75</v>
      </c>
      <c r="S136" s="232" t="s">
        <v>76</v>
      </c>
    </row>
    <row r="137" ht="15.75" customHeight="1">
      <c r="A137" s="227">
        <v>2018.0</v>
      </c>
      <c r="B137" s="228" t="s">
        <v>72</v>
      </c>
      <c r="C137" s="229" t="s">
        <v>97</v>
      </c>
      <c r="D137" s="230">
        <v>3954.6716701647974</v>
      </c>
      <c r="E137" s="230">
        <v>4229.929853485154</v>
      </c>
      <c r="F137" s="230">
        <v>5812.999252805341</v>
      </c>
      <c r="G137" s="230">
        <v>6812.7529176042335</v>
      </c>
      <c r="H137" s="230">
        <v>8965.767735511134</v>
      </c>
      <c r="I137" s="230">
        <v>8841.30825055929</v>
      </c>
      <c r="J137" s="230">
        <v>9199.026856000215</v>
      </c>
      <c r="K137" s="230">
        <v>12642.377525195836</v>
      </c>
      <c r="L137" s="230">
        <v>7987.067080291283</v>
      </c>
      <c r="M137" s="230">
        <v>5840.065790882942</v>
      </c>
      <c r="N137" s="230">
        <v>3360.065783711258</v>
      </c>
      <c r="O137" s="230">
        <v>3374.819849800432</v>
      </c>
      <c r="P137" s="230">
        <v>6751.737713834326</v>
      </c>
      <c r="Q137" s="231" t="s">
        <v>134</v>
      </c>
      <c r="R137" s="232" t="s">
        <v>75</v>
      </c>
      <c r="S137" s="232" t="s">
        <v>76</v>
      </c>
    </row>
    <row r="138" ht="15.75" customHeight="1">
      <c r="A138" s="227">
        <v>2018.0</v>
      </c>
      <c r="B138" s="228" t="s">
        <v>72</v>
      </c>
      <c r="C138" s="229" t="s">
        <v>98</v>
      </c>
      <c r="D138" s="230">
        <v>20151.073232849627</v>
      </c>
      <c r="E138" s="230">
        <v>20773.21538365296</v>
      </c>
      <c r="F138" s="230">
        <v>27061.56826180731</v>
      </c>
      <c r="G138" s="230">
        <v>30704.454002414448</v>
      </c>
      <c r="H138" s="230">
        <v>39006.12771808014</v>
      </c>
      <c r="I138" s="230">
        <v>38088.34515462276</v>
      </c>
      <c r="J138" s="230">
        <v>38405.74610358773</v>
      </c>
      <c r="K138" s="230">
        <v>52352.674322599494</v>
      </c>
      <c r="L138" s="230">
        <v>34425.62396533269</v>
      </c>
      <c r="M138" s="230">
        <v>26445.87632185898</v>
      </c>
      <c r="N138" s="230">
        <v>17299.320258687792</v>
      </c>
      <c r="O138" s="230">
        <v>17539.72219810269</v>
      </c>
      <c r="P138" s="230">
        <v>30187.812243633045</v>
      </c>
      <c r="Q138" s="231" t="s">
        <v>134</v>
      </c>
      <c r="R138" s="232" t="s">
        <v>75</v>
      </c>
      <c r="S138" s="232" t="s">
        <v>76</v>
      </c>
    </row>
    <row r="139" ht="15.75" customHeight="1">
      <c r="A139" s="227">
        <v>2018.0</v>
      </c>
      <c r="B139" s="228" t="s">
        <v>72</v>
      </c>
      <c r="C139" s="229" t="s">
        <v>99</v>
      </c>
      <c r="D139" s="230">
        <v>4850.411379361869</v>
      </c>
      <c r="E139" s="230">
        <v>4864.967087477557</v>
      </c>
      <c r="F139" s="230">
        <v>5177.692160817415</v>
      </c>
      <c r="G139" s="230">
        <v>5289.095891199993</v>
      </c>
      <c r="H139" s="230">
        <v>5318.936344583198</v>
      </c>
      <c r="I139" s="230">
        <v>5326.076780855157</v>
      </c>
      <c r="J139" s="230">
        <v>5340.529748571147</v>
      </c>
      <c r="K139" s="230">
        <v>5411.093170172935</v>
      </c>
      <c r="L139" s="230">
        <v>5355.715944429884</v>
      </c>
      <c r="M139" s="230">
        <v>5314.10717213925</v>
      </c>
      <c r="N139" s="230">
        <v>4997.22132760529</v>
      </c>
      <c r="O139" s="230">
        <v>4895.679469364663</v>
      </c>
      <c r="P139" s="230">
        <v>5178.460539714863</v>
      </c>
      <c r="Q139" s="231" t="s">
        <v>134</v>
      </c>
      <c r="R139" s="232" t="s">
        <v>75</v>
      </c>
      <c r="S139" s="232" t="s">
        <v>76</v>
      </c>
    </row>
    <row r="140" ht="15.75" customHeight="1">
      <c r="A140" s="227">
        <v>2018.0</v>
      </c>
      <c r="B140" s="228" t="s">
        <v>72</v>
      </c>
      <c r="C140" s="229" t="s">
        <v>100</v>
      </c>
      <c r="D140" s="230">
        <v>4013.582025296986</v>
      </c>
      <c r="E140" s="230">
        <v>4019.197365514374</v>
      </c>
      <c r="F140" s="230">
        <v>5489.725662757577</v>
      </c>
      <c r="G140" s="230">
        <v>6512.935671150722</v>
      </c>
      <c r="H140" s="230">
        <v>8549.221164608063</v>
      </c>
      <c r="I140" s="230">
        <v>8269.827621481903</v>
      </c>
      <c r="J140" s="230">
        <v>8371.144389507488</v>
      </c>
      <c r="K140" s="230">
        <v>11838.141813221682</v>
      </c>
      <c r="L140" s="230">
        <v>7460.9781642202</v>
      </c>
      <c r="M140" s="230">
        <v>5432.304302533723</v>
      </c>
      <c r="N140" s="230">
        <v>3209.7295287173683</v>
      </c>
      <c r="O140" s="230">
        <v>3414.713162842448</v>
      </c>
      <c r="P140" s="230">
        <v>6381.791739321045</v>
      </c>
      <c r="Q140" s="231" t="s">
        <v>134</v>
      </c>
      <c r="R140" s="232" t="s">
        <v>75</v>
      </c>
      <c r="S140" s="232" t="s">
        <v>76</v>
      </c>
    </row>
    <row r="141" ht="15.75" customHeight="1">
      <c r="A141" s="227">
        <v>2018.0</v>
      </c>
      <c r="B141" s="228" t="s">
        <v>72</v>
      </c>
      <c r="C141" s="229" t="s">
        <v>101</v>
      </c>
      <c r="D141" s="230">
        <v>1871.2590370652379</v>
      </c>
      <c r="E141" s="230">
        <v>1945.9675070896951</v>
      </c>
      <c r="F141" s="230">
        <v>2603.8704564118952</v>
      </c>
      <c r="G141" s="230">
        <v>3012.7795473353035</v>
      </c>
      <c r="H141" s="230">
        <v>4079.447909960929</v>
      </c>
      <c r="I141" s="230">
        <v>3959.568579630377</v>
      </c>
      <c r="J141" s="230">
        <v>3942.602455526004</v>
      </c>
      <c r="K141" s="230">
        <v>5673.560665945516</v>
      </c>
      <c r="L141" s="230">
        <v>3521.2805026554165</v>
      </c>
      <c r="M141" s="230">
        <v>2484.0147403004726</v>
      </c>
      <c r="N141" s="230">
        <v>1518.3090957734648</v>
      </c>
      <c r="O141" s="230">
        <v>1560.6550433633727</v>
      </c>
      <c r="P141" s="230">
        <v>3014.442961754807</v>
      </c>
      <c r="Q141" s="231" t="s">
        <v>134</v>
      </c>
      <c r="R141" s="232" t="s">
        <v>75</v>
      </c>
      <c r="S141" s="232" t="s">
        <v>76</v>
      </c>
    </row>
    <row r="142" ht="15.75" customHeight="1">
      <c r="A142" s="227">
        <v>2018.0</v>
      </c>
      <c r="B142" s="228" t="s">
        <v>72</v>
      </c>
      <c r="C142" s="229" t="s">
        <v>102</v>
      </c>
      <c r="D142" s="230">
        <v>4547.689669665812</v>
      </c>
      <c r="E142" s="230">
        <v>4811.905212821682</v>
      </c>
      <c r="F142" s="230">
        <v>6740.001954189311</v>
      </c>
      <c r="G142" s="230">
        <v>7616.442436815242</v>
      </c>
      <c r="H142" s="230">
        <v>10124.252684794394</v>
      </c>
      <c r="I142" s="230">
        <v>9794.450531792834</v>
      </c>
      <c r="J142" s="230">
        <v>9658.686392837155</v>
      </c>
      <c r="K142" s="230">
        <v>14061.68884360031</v>
      </c>
      <c r="L142" s="230">
        <v>8422.546153479307</v>
      </c>
      <c r="M142" s="230">
        <v>6210.206438921984</v>
      </c>
      <c r="N142" s="230">
        <v>3524.4884880047903</v>
      </c>
      <c r="O142" s="230">
        <v>3552.161197985638</v>
      </c>
      <c r="P142" s="230">
        <v>7422.043333742372</v>
      </c>
      <c r="Q142" s="231" t="s">
        <v>134</v>
      </c>
      <c r="R142" s="232" t="s">
        <v>75</v>
      </c>
      <c r="S142" s="232" t="s">
        <v>76</v>
      </c>
    </row>
    <row r="143" ht="15.75" customHeight="1">
      <c r="A143" s="227">
        <v>2018.0</v>
      </c>
      <c r="B143" s="228" t="s">
        <v>72</v>
      </c>
      <c r="C143" s="229" t="s">
        <v>103</v>
      </c>
      <c r="D143" s="230">
        <v>913.4594512949274</v>
      </c>
      <c r="E143" s="230">
        <v>901.2483572644988</v>
      </c>
      <c r="F143" s="230">
        <v>1237.2787748257717</v>
      </c>
      <c r="G143" s="230">
        <v>1460.4475383089612</v>
      </c>
      <c r="H143" s="230">
        <v>1968.5018786224239</v>
      </c>
      <c r="I143" s="230">
        <v>1897.1133903031975</v>
      </c>
      <c r="J143" s="230">
        <v>1893.7562611457213</v>
      </c>
      <c r="K143" s="230">
        <v>2725.8123044632193</v>
      </c>
      <c r="L143" s="230">
        <v>1678.0361202566023</v>
      </c>
      <c r="M143" s="230">
        <v>1165.1778770806118</v>
      </c>
      <c r="N143" s="230">
        <v>689.5060348756184</v>
      </c>
      <c r="O143" s="230">
        <v>741.6934747461358</v>
      </c>
      <c r="P143" s="230">
        <v>1439.335955265641</v>
      </c>
      <c r="Q143" s="231" t="s">
        <v>134</v>
      </c>
      <c r="R143" s="232" t="s">
        <v>75</v>
      </c>
      <c r="S143" s="232" t="s">
        <v>76</v>
      </c>
    </row>
    <row r="144" ht="15.75" customHeight="1">
      <c r="A144" s="227">
        <v>2018.0</v>
      </c>
      <c r="B144" s="228" t="s">
        <v>72</v>
      </c>
      <c r="C144" s="229" t="s">
        <v>104</v>
      </c>
      <c r="D144" s="230">
        <v>127.44164335445643</v>
      </c>
      <c r="E144" s="230">
        <v>166.8081850668295</v>
      </c>
      <c r="F144" s="230">
        <v>166.1826927103267</v>
      </c>
      <c r="G144" s="230">
        <v>177.13685358633853</v>
      </c>
      <c r="H144" s="230">
        <v>227.22731641448163</v>
      </c>
      <c r="I144" s="230">
        <v>240.72232099540864</v>
      </c>
      <c r="J144" s="230">
        <v>256.7621060304725</v>
      </c>
      <c r="K144" s="230">
        <v>319.05822937637845</v>
      </c>
      <c r="L144" s="230">
        <v>261.03014424731583</v>
      </c>
      <c r="M144" s="230">
        <v>221.64996419201765</v>
      </c>
      <c r="N144" s="230">
        <v>189.85871025665995</v>
      </c>
      <c r="O144" s="230">
        <v>178.227858251261</v>
      </c>
      <c r="P144" s="230">
        <v>2532.1060244819464</v>
      </c>
      <c r="Q144" s="231" t="s">
        <v>134</v>
      </c>
      <c r="R144" s="232" t="s">
        <v>75</v>
      </c>
      <c r="S144" s="232" t="s">
        <v>76</v>
      </c>
    </row>
    <row r="145" ht="15.75" customHeight="1">
      <c r="A145" s="227">
        <v>2018.0</v>
      </c>
      <c r="B145" s="228" t="s">
        <v>72</v>
      </c>
      <c r="C145" s="229" t="s">
        <v>105</v>
      </c>
      <c r="D145" s="230">
        <v>220.8771371628373</v>
      </c>
      <c r="E145" s="230">
        <v>264.538138383374</v>
      </c>
      <c r="F145" s="230">
        <v>598.7676587655473</v>
      </c>
      <c r="G145" s="230">
        <v>993.1440525430781</v>
      </c>
      <c r="H145" s="230">
        <v>1545.8560025106337</v>
      </c>
      <c r="I145" s="230">
        <v>1487.0174665318427</v>
      </c>
      <c r="J145" s="230">
        <v>1557.9874289008771</v>
      </c>
      <c r="K145" s="230">
        <v>1988.290067961106</v>
      </c>
      <c r="L145" s="230">
        <v>1729.556656212403</v>
      </c>
      <c r="M145" s="230">
        <v>1014.5052873729428</v>
      </c>
      <c r="N145" s="230">
        <v>388.7365767426486</v>
      </c>
      <c r="O145" s="230">
        <v>291.4397446053058</v>
      </c>
      <c r="P145" s="230">
        <v>12080.716217692598</v>
      </c>
      <c r="Q145" s="231" t="s">
        <v>134</v>
      </c>
      <c r="R145" s="232" t="s">
        <v>75</v>
      </c>
      <c r="S145" s="232" t="s">
        <v>76</v>
      </c>
    </row>
    <row r="146" ht="15.75" customHeight="1">
      <c r="A146" s="227">
        <v>2018.0</v>
      </c>
      <c r="B146" s="228" t="s">
        <v>72</v>
      </c>
      <c r="C146" s="229" t="s">
        <v>106</v>
      </c>
      <c r="D146" s="230">
        <v>551.7922040416754</v>
      </c>
      <c r="E146" s="230">
        <v>195.96682643405876</v>
      </c>
      <c r="F146" s="230">
        <v>218.013230284688</v>
      </c>
      <c r="G146" s="230">
        <v>459.0783156750325</v>
      </c>
      <c r="H146" s="230">
        <v>343.57139101212135</v>
      </c>
      <c r="I146" s="230">
        <v>284.7169641884791</v>
      </c>
      <c r="J146" s="230">
        <v>422.10081176095946</v>
      </c>
      <c r="K146" s="230">
        <v>469.17636272615744</v>
      </c>
      <c r="L146" s="230">
        <v>270.06849179366867</v>
      </c>
      <c r="M146" s="230">
        <v>234.976531758083</v>
      </c>
      <c r="N146" s="230">
        <v>193.05125093573898</v>
      </c>
      <c r="O146" s="230">
        <v>513.8718714763971</v>
      </c>
      <c r="P146" s="230">
        <v>4156.384252087059</v>
      </c>
      <c r="Q146" s="231" t="s">
        <v>134</v>
      </c>
      <c r="R146" s="232" t="s">
        <v>75</v>
      </c>
      <c r="S146" s="232" t="s">
        <v>76</v>
      </c>
    </row>
    <row r="147" ht="15.75" customHeight="1">
      <c r="A147" s="227">
        <v>2018.0</v>
      </c>
      <c r="B147" s="228" t="s">
        <v>72</v>
      </c>
      <c r="C147" s="229" t="s">
        <v>107</v>
      </c>
      <c r="D147" s="230">
        <v>1582.2468746197271</v>
      </c>
      <c r="E147" s="230">
        <v>2025.3697090393848</v>
      </c>
      <c r="F147" s="230">
        <v>2708.5383877726777</v>
      </c>
      <c r="G147" s="230">
        <v>2552.7993275365498</v>
      </c>
      <c r="H147" s="230">
        <v>3469.3509235347165</v>
      </c>
      <c r="I147" s="230">
        <v>3389.409914161979</v>
      </c>
      <c r="J147" s="230">
        <v>3101.8218826029306</v>
      </c>
      <c r="K147" s="230">
        <v>4986.46105985267</v>
      </c>
      <c r="L147" s="230">
        <v>2413.079113027309</v>
      </c>
      <c r="M147" s="230">
        <v>1956.5054131079564</v>
      </c>
      <c r="N147" s="230">
        <v>1185.5546954001143</v>
      </c>
      <c r="O147" s="230">
        <v>960.5078991602779</v>
      </c>
      <c r="P147" s="230">
        <v>30331.645199816296</v>
      </c>
      <c r="Q147" s="231" t="s">
        <v>134</v>
      </c>
      <c r="R147" s="232" t="s">
        <v>75</v>
      </c>
      <c r="S147" s="232" t="s">
        <v>76</v>
      </c>
    </row>
    <row r="148" ht="15.75" customHeight="1">
      <c r="A148" s="227">
        <v>2018.0</v>
      </c>
      <c r="B148" s="228" t="s">
        <v>72</v>
      </c>
      <c r="C148" s="229" t="s">
        <v>108</v>
      </c>
      <c r="D148" s="230">
        <v>2482.3578591786963</v>
      </c>
      <c r="E148" s="230">
        <v>2652.682858923647</v>
      </c>
      <c r="F148" s="230">
        <v>3691.5019695332394</v>
      </c>
      <c r="G148" s="230">
        <v>4182.158549340998</v>
      </c>
      <c r="H148" s="230">
        <v>5586.005633471954</v>
      </c>
      <c r="I148" s="230">
        <v>5401.866665877709</v>
      </c>
      <c r="J148" s="230">
        <v>5338.67222929524</v>
      </c>
      <c r="K148" s="230">
        <v>7762.985719916312</v>
      </c>
      <c r="L148" s="230">
        <v>4673.734405280697</v>
      </c>
      <c r="M148" s="230">
        <v>3427.637196431</v>
      </c>
      <c r="N148" s="230">
        <v>1957.2012333351618</v>
      </c>
      <c r="O148" s="230">
        <v>1944.0473734932418</v>
      </c>
      <c r="P148" s="230">
        <v>49100.8516940779</v>
      </c>
      <c r="Q148" s="231" t="s">
        <v>134</v>
      </c>
      <c r="R148" s="232" t="s">
        <v>75</v>
      </c>
      <c r="S148" s="232" t="s">
        <v>76</v>
      </c>
    </row>
    <row r="149" ht="15.75" customHeight="1">
      <c r="A149" s="227">
        <v>2018.0</v>
      </c>
      <c r="B149" s="228" t="s">
        <v>72</v>
      </c>
      <c r="C149" s="229" t="s">
        <v>109</v>
      </c>
      <c r="D149" s="230">
        <v>60.804477730608255</v>
      </c>
      <c r="E149" s="230">
        <v>102.54859167220079</v>
      </c>
      <c r="F149" s="230">
        <v>82.06507640286459</v>
      </c>
      <c r="G149" s="230">
        <v>70.79759467594181</v>
      </c>
      <c r="H149" s="230">
        <v>94.37614981856932</v>
      </c>
      <c r="I149" s="230">
        <v>88.95853189912866</v>
      </c>
      <c r="J149" s="230">
        <v>121.19521554993813</v>
      </c>
      <c r="K149" s="230">
        <v>119.06515596883523</v>
      </c>
      <c r="L149" s="230">
        <v>151.34077171482704</v>
      </c>
      <c r="M149" s="230">
        <v>92.55250493022876</v>
      </c>
      <c r="N149" s="230">
        <v>117.86920291362856</v>
      </c>
      <c r="O149" s="230">
        <v>125.40419322626703</v>
      </c>
      <c r="P149" s="230">
        <v>1226.9774665030384</v>
      </c>
      <c r="Q149" s="231" t="s">
        <v>134</v>
      </c>
      <c r="R149" s="232" t="s">
        <v>75</v>
      </c>
      <c r="S149" s="232" t="s">
        <v>76</v>
      </c>
    </row>
    <row r="150" ht="15.75" customHeight="1">
      <c r="A150" s="227">
        <v>2018.0</v>
      </c>
      <c r="B150" s="228" t="s">
        <v>72</v>
      </c>
      <c r="C150" s="229" t="s">
        <v>110</v>
      </c>
      <c r="D150" s="230">
        <v>24.223023098011247</v>
      </c>
      <c r="E150" s="230">
        <v>34.25838350060056</v>
      </c>
      <c r="F150" s="230">
        <v>77.6275828773383</v>
      </c>
      <c r="G150" s="230">
        <v>137.9104999939001</v>
      </c>
      <c r="H150" s="230">
        <v>216.43615206599168</v>
      </c>
      <c r="I150" s="230">
        <v>185.59353765310635</v>
      </c>
      <c r="J150" s="230">
        <v>207.2594942236362</v>
      </c>
      <c r="K150" s="230">
        <v>289.2305096250497</v>
      </c>
      <c r="L150" s="230">
        <v>259.06993845192125</v>
      </c>
      <c r="M150" s="230">
        <v>152.03133330838673</v>
      </c>
      <c r="N150" s="230">
        <v>62.45167853571044</v>
      </c>
      <c r="O150" s="230">
        <v>36.56310546053686</v>
      </c>
      <c r="P150" s="230">
        <v>1682.6552387941897</v>
      </c>
      <c r="Q150" s="231" t="s">
        <v>134</v>
      </c>
      <c r="R150" s="232" t="s">
        <v>75</v>
      </c>
      <c r="S150" s="232" t="s">
        <v>76</v>
      </c>
    </row>
    <row r="151" ht="15.75" customHeight="1">
      <c r="A151" s="227">
        <v>2018.0</v>
      </c>
      <c r="B151" s="228" t="s">
        <v>72</v>
      </c>
      <c r="C151" s="229" t="s">
        <v>111</v>
      </c>
      <c r="D151" s="230">
        <v>215.71645191870306</v>
      </c>
      <c r="E151" s="230">
        <v>91.48284968550624</v>
      </c>
      <c r="F151" s="230">
        <v>99.19287332801136</v>
      </c>
      <c r="G151" s="230">
        <v>166.4069314643453</v>
      </c>
      <c r="H151" s="230">
        <v>152.7108805191566</v>
      </c>
      <c r="I151" s="230">
        <v>126.13960348283473</v>
      </c>
      <c r="J151" s="230">
        <v>155.64308169287895</v>
      </c>
      <c r="K151" s="230">
        <v>164.4082525851873</v>
      </c>
      <c r="L151" s="230">
        <v>118.37633556532452</v>
      </c>
      <c r="M151" s="230">
        <v>107.46139849782975</v>
      </c>
      <c r="N151" s="230">
        <v>91.45416104501325</v>
      </c>
      <c r="O151" s="230">
        <v>189.5201595192661</v>
      </c>
      <c r="P151" s="230">
        <v>1678.5129793040574</v>
      </c>
      <c r="Q151" s="231" t="s">
        <v>134</v>
      </c>
      <c r="R151" s="232" t="s">
        <v>75</v>
      </c>
      <c r="S151" s="232" t="s">
        <v>76</v>
      </c>
    </row>
    <row r="152" ht="15.75" customHeight="1">
      <c r="A152" s="227">
        <v>2018.0</v>
      </c>
      <c r="B152" s="228" t="s">
        <v>72</v>
      </c>
      <c r="C152" s="229" t="s">
        <v>112</v>
      </c>
      <c r="D152" s="230">
        <v>1582.2468746197271</v>
      </c>
      <c r="E152" s="230">
        <v>2025.3697090393848</v>
      </c>
      <c r="F152" s="230">
        <v>2708.5383877726777</v>
      </c>
      <c r="G152" s="230">
        <v>2552.7993275365498</v>
      </c>
      <c r="H152" s="230">
        <v>3469.3509235347165</v>
      </c>
      <c r="I152" s="230">
        <v>3389.409914161979</v>
      </c>
      <c r="J152" s="230">
        <v>3101.8218826029306</v>
      </c>
      <c r="K152" s="230">
        <v>4986.46105985267</v>
      </c>
      <c r="L152" s="230">
        <v>2413.079113027309</v>
      </c>
      <c r="M152" s="230">
        <v>1956.5054131079564</v>
      </c>
      <c r="N152" s="230">
        <v>1185.5546954001143</v>
      </c>
      <c r="O152" s="230">
        <v>960.5078991602779</v>
      </c>
      <c r="P152" s="230">
        <v>30331.645199816296</v>
      </c>
      <c r="Q152" s="231" t="s">
        <v>134</v>
      </c>
      <c r="R152" s="232" t="s">
        <v>75</v>
      </c>
      <c r="S152" s="232" t="s">
        <v>76</v>
      </c>
    </row>
    <row r="153" ht="15.75" customHeight="1">
      <c r="A153" s="227">
        <v>2018.0</v>
      </c>
      <c r="B153" s="228" t="s">
        <v>72</v>
      </c>
      <c r="C153" s="229" t="s">
        <v>113</v>
      </c>
      <c r="D153" s="230">
        <v>1882.9908273670496</v>
      </c>
      <c r="E153" s="230">
        <v>2253.659533897692</v>
      </c>
      <c r="F153" s="230">
        <v>2967.423920380892</v>
      </c>
      <c r="G153" s="230">
        <v>2927.914353670737</v>
      </c>
      <c r="H153" s="230">
        <v>3932.8741059384342</v>
      </c>
      <c r="I153" s="230">
        <v>3790.101587197049</v>
      </c>
      <c r="J153" s="230">
        <v>3585.9196740693837</v>
      </c>
      <c r="K153" s="230">
        <v>5559.164978031742</v>
      </c>
      <c r="L153" s="230">
        <v>2941.866158759382</v>
      </c>
      <c r="M153" s="230">
        <v>2308.5506498444015</v>
      </c>
      <c r="N153" s="230">
        <v>1457.3297378944665</v>
      </c>
      <c r="O153" s="230">
        <v>1311.995357366348</v>
      </c>
      <c r="P153" s="230">
        <v>34919.79088441758</v>
      </c>
      <c r="Q153" s="231" t="s">
        <v>134</v>
      </c>
      <c r="R153" s="232" t="s">
        <v>75</v>
      </c>
      <c r="S153" s="232" t="s">
        <v>76</v>
      </c>
    </row>
    <row r="154" ht="15.75" customHeight="1">
      <c r="A154" s="227">
        <v>2018.0</v>
      </c>
      <c r="B154" s="228" t="s">
        <v>72</v>
      </c>
      <c r="C154" s="229" t="s">
        <v>114</v>
      </c>
      <c r="D154" s="230">
        <v>38.1692636316436</v>
      </c>
      <c r="E154" s="230">
        <v>64.21697102526267</v>
      </c>
      <c r="F154" s="230">
        <v>65.48958390992395</v>
      </c>
      <c r="G154" s="230">
        <v>52.841855406419604</v>
      </c>
      <c r="H154" s="230">
        <v>71.82653954556677</v>
      </c>
      <c r="I154" s="230">
        <v>75.18993743023788</v>
      </c>
      <c r="J154" s="230">
        <v>76.10896829203944</v>
      </c>
      <c r="K154" s="230">
        <v>91.74477025480329</v>
      </c>
      <c r="L154" s="230">
        <v>77.70470745567827</v>
      </c>
      <c r="M154" s="230">
        <v>75.45153991482313</v>
      </c>
      <c r="N154" s="230">
        <v>65.80630270148414</v>
      </c>
      <c r="O154" s="230">
        <v>55.02313622378945</v>
      </c>
      <c r="P154" s="230">
        <v>809.5735757916723</v>
      </c>
      <c r="Q154" s="231" t="s">
        <v>134</v>
      </c>
      <c r="R154" s="232" t="s">
        <v>75</v>
      </c>
      <c r="S154" s="232" t="s">
        <v>76</v>
      </c>
    </row>
    <row r="155" ht="15.75" customHeight="1">
      <c r="A155" s="227">
        <v>2018.0</v>
      </c>
      <c r="B155" s="228" t="s">
        <v>72</v>
      </c>
      <c r="C155" s="229" t="s">
        <v>115</v>
      </c>
      <c r="D155" s="230">
        <v>61.384421689306706</v>
      </c>
      <c r="E155" s="230">
        <v>88.86985708957003</v>
      </c>
      <c r="F155" s="230">
        <v>152.7632503715068</v>
      </c>
      <c r="G155" s="230">
        <v>235.16778658137255</v>
      </c>
      <c r="H155" s="230">
        <v>404.3286828916745</v>
      </c>
      <c r="I155" s="230">
        <v>391.88306274731013</v>
      </c>
      <c r="J155" s="230">
        <v>388.21761679001014</v>
      </c>
      <c r="K155" s="230">
        <v>489.39828178909215</v>
      </c>
      <c r="L155" s="230">
        <v>456.0360856010873</v>
      </c>
      <c r="M155" s="230">
        <v>247.58475585246734</v>
      </c>
      <c r="N155" s="230">
        <v>106.96151847077624</v>
      </c>
      <c r="O155" s="230">
        <v>67.01444571215929</v>
      </c>
      <c r="P155" s="230">
        <v>3089.6097655863337</v>
      </c>
      <c r="Q155" s="231" t="s">
        <v>134</v>
      </c>
      <c r="R155" s="232" t="s">
        <v>75</v>
      </c>
      <c r="S155" s="232" t="s">
        <v>76</v>
      </c>
    </row>
    <row r="156" ht="15.75" customHeight="1">
      <c r="A156" s="227">
        <v>2018.0</v>
      </c>
      <c r="B156" s="228" t="s">
        <v>72</v>
      </c>
      <c r="C156" s="229" t="s">
        <v>116</v>
      </c>
      <c r="D156" s="230">
        <v>156.16177720186258</v>
      </c>
      <c r="E156" s="230">
        <v>54.72795483590303</v>
      </c>
      <c r="F156" s="230">
        <v>60.3458494584892</v>
      </c>
      <c r="G156" s="230">
        <v>127.61269284194715</v>
      </c>
      <c r="H156" s="230">
        <v>93.39055897340677</v>
      </c>
      <c r="I156" s="230">
        <v>76.8268902405842</v>
      </c>
      <c r="J156" s="230">
        <v>115.73226240008793</v>
      </c>
      <c r="K156" s="230">
        <v>124.6833477703139</v>
      </c>
      <c r="L156" s="230">
        <v>72.67588498236888</v>
      </c>
      <c r="M156" s="230">
        <v>63.93617148241902</v>
      </c>
      <c r="N156" s="230">
        <v>53.679109676192134</v>
      </c>
      <c r="O156" s="230">
        <v>143.23264662824633</v>
      </c>
      <c r="P156" s="230">
        <v>1143.0051464918213</v>
      </c>
      <c r="Q156" s="231" t="s">
        <v>134</v>
      </c>
      <c r="R156" s="232" t="s">
        <v>75</v>
      </c>
      <c r="S156" s="232" t="s">
        <v>76</v>
      </c>
    </row>
    <row r="157" ht="15.75" customHeight="1">
      <c r="A157" s="227">
        <v>2018.0</v>
      </c>
      <c r="B157" s="228" t="s">
        <v>72</v>
      </c>
      <c r="C157" s="229" t="s">
        <v>117</v>
      </c>
      <c r="D157" s="230">
        <v>385.8920417780841</v>
      </c>
      <c r="E157" s="230">
        <v>540.3650688710014</v>
      </c>
      <c r="F157" s="230">
        <v>710.1438248848574</v>
      </c>
      <c r="G157" s="230">
        <v>574.3798486957237</v>
      </c>
      <c r="H157" s="230">
        <v>780.6039577953113</v>
      </c>
      <c r="I157" s="230">
        <v>834.6308196611416</v>
      </c>
      <c r="J157" s="230">
        <v>697.9099235856594</v>
      </c>
      <c r="K157" s="230">
        <v>1100.956869979948</v>
      </c>
      <c r="L157" s="230">
        <v>568.2914862064813</v>
      </c>
      <c r="M157" s="230">
        <v>504.1532372560861</v>
      </c>
      <c r="N157" s="230">
        <v>316.5634452522188</v>
      </c>
      <c r="O157" s="230">
        <v>234.46367199414033</v>
      </c>
      <c r="P157" s="230">
        <v>7248.354195960652</v>
      </c>
      <c r="Q157" s="231" t="s">
        <v>134</v>
      </c>
      <c r="R157" s="232" t="s">
        <v>75</v>
      </c>
      <c r="S157" s="232" t="s">
        <v>76</v>
      </c>
    </row>
    <row r="158" ht="15.75" customHeight="1">
      <c r="A158" s="227">
        <v>2018.0</v>
      </c>
      <c r="B158" s="228" t="s">
        <v>72</v>
      </c>
      <c r="C158" s="229" t="s">
        <v>118</v>
      </c>
      <c r="D158" s="230">
        <v>641.607504300897</v>
      </c>
      <c r="E158" s="230">
        <v>748.1798518217372</v>
      </c>
      <c r="F158" s="230">
        <v>988.7425086247773</v>
      </c>
      <c r="G158" s="230">
        <v>990.002183525463</v>
      </c>
      <c r="H158" s="230">
        <v>1350.1497392059593</v>
      </c>
      <c r="I158" s="230">
        <v>1378.5307100792738</v>
      </c>
      <c r="J158" s="230">
        <v>1277.9687710677968</v>
      </c>
      <c r="K158" s="230">
        <v>1806.7832697941571</v>
      </c>
      <c r="L158" s="230">
        <v>1174.7081642456158</v>
      </c>
      <c r="M158" s="230">
        <v>891.1257045057955</v>
      </c>
      <c r="N158" s="230">
        <v>543.0103761006712</v>
      </c>
      <c r="O158" s="230">
        <v>499.7339005583354</v>
      </c>
      <c r="P158" s="230">
        <v>12290.54268383048</v>
      </c>
      <c r="Q158" s="231" t="s">
        <v>134</v>
      </c>
      <c r="R158" s="232" t="s">
        <v>75</v>
      </c>
      <c r="S158" s="232" t="s">
        <v>76</v>
      </c>
    </row>
    <row r="159" ht="15.75" customHeight="1">
      <c r="A159" s="227">
        <v>2018.0</v>
      </c>
      <c r="B159" s="228" t="s">
        <v>72</v>
      </c>
      <c r="C159" s="229" t="s">
        <v>119</v>
      </c>
      <c r="D159" s="230">
        <v>18.535038063497023</v>
      </c>
      <c r="E159" s="230">
        <v>39.86149221739639</v>
      </c>
      <c r="F159" s="230">
        <v>33.0728767860281</v>
      </c>
      <c r="G159" s="230">
        <v>21.102197502026026</v>
      </c>
      <c r="H159" s="230">
        <v>29.856775174641704</v>
      </c>
      <c r="I159" s="230">
        <v>27.617619786672286</v>
      </c>
      <c r="J159" s="230">
        <v>35.57604632608992</v>
      </c>
      <c r="K159" s="230">
        <v>33.66166638540228</v>
      </c>
      <c r="L159" s="230">
        <v>44.81195805238143</v>
      </c>
      <c r="M159" s="230">
        <v>31.18651576857438</v>
      </c>
      <c r="N159" s="230">
        <v>40.73385157582892</v>
      </c>
      <c r="O159" s="230">
        <v>38.439905185300375</v>
      </c>
      <c r="P159" s="230">
        <v>394.4559428238389</v>
      </c>
      <c r="Q159" s="231" t="s">
        <v>134</v>
      </c>
      <c r="R159" s="232" t="s">
        <v>75</v>
      </c>
      <c r="S159" s="232" t="s">
        <v>76</v>
      </c>
    </row>
    <row r="160" ht="15.75" customHeight="1">
      <c r="A160" s="227">
        <v>2018.0</v>
      </c>
      <c r="B160" s="228" t="s">
        <v>72</v>
      </c>
      <c r="C160" s="229" t="s">
        <v>120</v>
      </c>
      <c r="D160" s="230">
        <v>6.735806315001195</v>
      </c>
      <c r="E160" s="230">
        <v>11.516337257697998</v>
      </c>
      <c r="F160" s="230">
        <v>19.829000891682828</v>
      </c>
      <c r="G160" s="230">
        <v>32.68709553939507</v>
      </c>
      <c r="H160" s="230">
        <v>56.673822775135314</v>
      </c>
      <c r="I160" s="230">
        <v>48.98043612867127</v>
      </c>
      <c r="J160" s="230">
        <v>51.65041561634735</v>
      </c>
      <c r="K160" s="230">
        <v>71.13805822626038</v>
      </c>
      <c r="L160" s="230">
        <v>68.4220725461619</v>
      </c>
      <c r="M160" s="230">
        <v>37.15848192313854</v>
      </c>
      <c r="N160" s="230">
        <v>17.205923469149795</v>
      </c>
      <c r="O160" s="230">
        <v>8.3958309641743</v>
      </c>
      <c r="P160" s="230">
        <v>430.393281652816</v>
      </c>
      <c r="Q160" s="231" t="s">
        <v>134</v>
      </c>
      <c r="R160" s="232" t="s">
        <v>75</v>
      </c>
      <c r="S160" s="232" t="s">
        <v>76</v>
      </c>
    </row>
    <row r="161" ht="15.75" customHeight="1">
      <c r="A161" s="227">
        <v>2018.0</v>
      </c>
      <c r="B161" s="228" t="s">
        <v>72</v>
      </c>
      <c r="C161" s="229" t="s">
        <v>121</v>
      </c>
      <c r="D161" s="230">
        <v>61.064590565314234</v>
      </c>
      <c r="E161" s="230">
        <v>25.59391971127037</v>
      </c>
      <c r="F161" s="230">
        <v>27.552490160440783</v>
      </c>
      <c r="G161" s="230">
        <v>46.41880963221374</v>
      </c>
      <c r="H161" s="230">
        <v>41.75866736336883</v>
      </c>
      <c r="I161" s="230">
        <v>34.5510235120484</v>
      </c>
      <c r="J161" s="230">
        <v>43.2135482573507</v>
      </c>
      <c r="K161" s="230">
        <v>44.74629483437685</v>
      </c>
      <c r="L161" s="230">
        <v>32.18182710540358</v>
      </c>
      <c r="M161" s="230">
        <v>29.37256075297665</v>
      </c>
      <c r="N161" s="230">
        <v>25.515098754944006</v>
      </c>
      <c r="O161" s="230">
        <v>53.02184035234458</v>
      </c>
      <c r="P161" s="230">
        <v>464.99067100205264</v>
      </c>
      <c r="Q161" s="231" t="s">
        <v>134</v>
      </c>
      <c r="R161" s="232" t="s">
        <v>75</v>
      </c>
      <c r="S161" s="232" t="s">
        <v>76</v>
      </c>
    </row>
    <row r="162" ht="15.75" customHeight="1">
      <c r="A162" s="227">
        <v>2018.0</v>
      </c>
      <c r="B162" s="228" t="s">
        <v>72</v>
      </c>
      <c r="C162" s="229" t="s">
        <v>122</v>
      </c>
      <c r="D162" s="230">
        <v>385.8920417780841</v>
      </c>
      <c r="E162" s="230">
        <v>540.3650688710014</v>
      </c>
      <c r="F162" s="230">
        <v>710.1438248848574</v>
      </c>
      <c r="G162" s="230">
        <v>574.3798486957237</v>
      </c>
      <c r="H162" s="230">
        <v>780.6039577953113</v>
      </c>
      <c r="I162" s="230">
        <v>834.6308196611416</v>
      </c>
      <c r="J162" s="230">
        <v>697.9099235856594</v>
      </c>
      <c r="K162" s="230">
        <v>1100.956869979948</v>
      </c>
      <c r="L162" s="230">
        <v>568.2914862064813</v>
      </c>
      <c r="M162" s="230">
        <v>504.1532372560861</v>
      </c>
      <c r="N162" s="230">
        <v>316.5634452522188</v>
      </c>
      <c r="O162" s="230">
        <v>234.46367199414033</v>
      </c>
      <c r="P162" s="230">
        <v>7248.354195960652</v>
      </c>
      <c r="Q162" s="231" t="s">
        <v>134</v>
      </c>
      <c r="R162" s="232" t="s">
        <v>75</v>
      </c>
      <c r="S162" s="232" t="s">
        <v>76</v>
      </c>
    </row>
    <row r="163" ht="15.75" customHeight="1">
      <c r="A163" s="227">
        <v>2018.0</v>
      </c>
      <c r="B163" s="228" t="s">
        <v>72</v>
      </c>
      <c r="C163" s="229" t="s">
        <v>123</v>
      </c>
      <c r="D163" s="230">
        <v>472.22747672189655</v>
      </c>
      <c r="E163" s="230">
        <v>617.3368180573661</v>
      </c>
      <c r="F163" s="230">
        <v>790.5981927230091</v>
      </c>
      <c r="G163" s="230">
        <v>674.5879513693585</v>
      </c>
      <c r="H163" s="230">
        <v>908.8932231084572</v>
      </c>
      <c r="I163" s="230">
        <v>945.7798990885335</v>
      </c>
      <c r="J163" s="230">
        <v>828.3499337854473</v>
      </c>
      <c r="K163" s="230">
        <v>1250.5028894259874</v>
      </c>
      <c r="L163" s="230">
        <v>713.7073439104282</v>
      </c>
      <c r="M163" s="230">
        <v>601.8707957007756</v>
      </c>
      <c r="N163" s="230">
        <v>400.0183190521415</v>
      </c>
      <c r="O163" s="230">
        <v>334.3212484959596</v>
      </c>
      <c r="P163" s="230">
        <v>8538.19409143936</v>
      </c>
      <c r="Q163" s="231" t="s">
        <v>134</v>
      </c>
      <c r="R163" s="232" t="s">
        <v>75</v>
      </c>
      <c r="S163" s="232" t="s">
        <v>76</v>
      </c>
    </row>
    <row r="164" ht="15.75" customHeight="1">
      <c r="A164" s="227">
        <v>2018.0</v>
      </c>
      <c r="B164" s="228" t="s">
        <v>72</v>
      </c>
      <c r="C164" s="229" t="s">
        <v>124</v>
      </c>
      <c r="D164" s="230">
        <v>17348.71693633756</v>
      </c>
      <c r="E164" s="230">
        <v>17387.42532265981</v>
      </c>
      <c r="F164" s="230">
        <v>17457.701084816155</v>
      </c>
      <c r="G164" s="230">
        <v>17474.862375138735</v>
      </c>
      <c r="H164" s="230">
        <v>17477.832122014966</v>
      </c>
      <c r="I164" s="230">
        <v>17496.0</v>
      </c>
      <c r="J164" s="230">
        <v>17496.0</v>
      </c>
      <c r="K164" s="230">
        <v>17496.0</v>
      </c>
      <c r="L164" s="230">
        <v>17571.0</v>
      </c>
      <c r="M164" s="230">
        <v>17537.856446292175</v>
      </c>
      <c r="N164" s="230">
        <v>17588.030573967248</v>
      </c>
      <c r="O164" s="230">
        <v>17411.86874293845</v>
      </c>
      <c r="P164" s="230">
        <v>17588.030573967248</v>
      </c>
      <c r="Q164" s="231" t="s">
        <v>134</v>
      </c>
      <c r="R164" s="232" t="s">
        <v>75</v>
      </c>
      <c r="S164" s="232" t="s">
        <v>76</v>
      </c>
    </row>
    <row r="165" ht="15.75" customHeight="1">
      <c r="A165" s="227">
        <v>2018.0</v>
      </c>
      <c r="B165" s="228" t="s">
        <v>72</v>
      </c>
      <c r="C165" s="229" t="s">
        <v>125</v>
      </c>
      <c r="D165" s="230">
        <v>30709.211121151224</v>
      </c>
      <c r="E165" s="230">
        <v>30498.13470457289</v>
      </c>
      <c r="F165" s="230">
        <v>62431.521413042996</v>
      </c>
      <c r="G165" s="230">
        <v>72817.27552443997</v>
      </c>
      <c r="H165" s="230">
        <v>74924.30962379342</v>
      </c>
      <c r="I165" s="230">
        <v>74992.20000000001</v>
      </c>
      <c r="J165" s="230">
        <v>76311.20000000001</v>
      </c>
      <c r="K165" s="230">
        <v>76311.20000000001</v>
      </c>
      <c r="L165" s="230">
        <v>74944.64651980675</v>
      </c>
      <c r="M165" s="230">
        <v>74286.38275837892</v>
      </c>
      <c r="N165" s="230">
        <v>40738.621931975526</v>
      </c>
      <c r="O165" s="230">
        <v>34811.215434255944</v>
      </c>
      <c r="P165" s="230">
        <v>76311.20000000001</v>
      </c>
      <c r="Q165" s="231" t="s">
        <v>134</v>
      </c>
      <c r="R165" s="232" t="s">
        <v>75</v>
      </c>
      <c r="S165" s="232" t="s">
        <v>76</v>
      </c>
    </row>
    <row r="166" ht="15.75" customHeight="1">
      <c r="A166" s="227">
        <v>2018.0</v>
      </c>
      <c r="B166" s="228" t="s">
        <v>72</v>
      </c>
      <c r="C166" s="229" t="s">
        <v>126</v>
      </c>
      <c r="D166" s="230">
        <v>48057.92805748878</v>
      </c>
      <c r="E166" s="230">
        <v>47885.5600272327</v>
      </c>
      <c r="F166" s="230">
        <v>79889.22249785915</v>
      </c>
      <c r="G166" s="230">
        <v>90292.13789957871</v>
      </c>
      <c r="H166" s="230">
        <v>92402.14174580839</v>
      </c>
      <c r="I166" s="230">
        <v>92488.20000000001</v>
      </c>
      <c r="J166" s="230">
        <v>93807.20000000001</v>
      </c>
      <c r="K166" s="230">
        <v>93807.20000000001</v>
      </c>
      <c r="L166" s="230">
        <v>92515.64651980675</v>
      </c>
      <c r="M166" s="230">
        <v>91824.2392046711</v>
      </c>
      <c r="N166" s="230">
        <v>58326.65250594277</v>
      </c>
      <c r="O166" s="230">
        <v>52223.084177194396</v>
      </c>
      <c r="P166" s="230">
        <v>93807.20000000001</v>
      </c>
      <c r="Q166" s="231" t="s">
        <v>134</v>
      </c>
      <c r="R166" s="232" t="s">
        <v>75</v>
      </c>
      <c r="S166" s="232" t="s">
        <v>76</v>
      </c>
    </row>
    <row r="167" ht="15.75" customHeight="1">
      <c r="A167" s="227">
        <v>2018.0</v>
      </c>
      <c r="B167" s="228" t="s">
        <v>72</v>
      </c>
      <c r="C167" s="229" t="s">
        <v>127</v>
      </c>
      <c r="D167" s="230">
        <v>55300.19408152823</v>
      </c>
      <c r="E167" s="230">
        <v>44565.135577578294</v>
      </c>
      <c r="F167" s="230">
        <v>63836.90493908198</v>
      </c>
      <c r="G167" s="230">
        <v>98297.814947879</v>
      </c>
      <c r="H167" s="230">
        <v>127391.56432687197</v>
      </c>
      <c r="I167" s="230">
        <v>122797.37635002608</v>
      </c>
      <c r="J167" s="230">
        <v>151015.51581576554</v>
      </c>
      <c r="K167" s="230">
        <v>180638.81457654797</v>
      </c>
      <c r="L167" s="230">
        <v>142522.9864271365</v>
      </c>
      <c r="M167" s="230">
        <v>93991.85978832674</v>
      </c>
      <c r="N167" s="230">
        <v>53639.754742712736</v>
      </c>
      <c r="O167" s="230">
        <v>63378.61709282143</v>
      </c>
      <c r="P167" s="230">
        <v>1197376.5386662765</v>
      </c>
      <c r="Q167" s="231" t="s">
        <v>134</v>
      </c>
      <c r="R167" s="232" t="s">
        <v>75</v>
      </c>
      <c r="S167" s="232" t="s">
        <v>76</v>
      </c>
    </row>
    <row r="168" ht="15.75" customHeight="1">
      <c r="A168" s="227">
        <v>2018.0</v>
      </c>
      <c r="B168" s="228" t="s">
        <v>72</v>
      </c>
      <c r="C168" s="229" t="s">
        <v>128</v>
      </c>
      <c r="D168" s="230">
        <v>9735.497049426634</v>
      </c>
      <c r="E168" s="230">
        <v>8273.31363405816</v>
      </c>
      <c r="F168" s="230">
        <v>10189.562904735973</v>
      </c>
      <c r="G168" s="230">
        <v>13466.992050905468</v>
      </c>
      <c r="H168" s="230">
        <v>15874.52617882994</v>
      </c>
      <c r="I168" s="230">
        <v>15406.350947631578</v>
      </c>
      <c r="J168" s="230">
        <v>16541.425400380944</v>
      </c>
      <c r="K168" s="230">
        <v>19351.974410749895</v>
      </c>
      <c r="L168" s="230">
        <v>16585.413632754095</v>
      </c>
      <c r="M168" s="230">
        <v>12616.669900769906</v>
      </c>
      <c r="N168" s="230">
        <v>9098.397842366783</v>
      </c>
      <c r="O168" s="230">
        <v>10243.201898875686</v>
      </c>
      <c r="P168" s="230">
        <v>13115.277154290423</v>
      </c>
      <c r="Q168" s="231" t="s">
        <v>134</v>
      </c>
      <c r="R168" s="232" t="s">
        <v>75</v>
      </c>
      <c r="S168" s="232" t="s">
        <v>76</v>
      </c>
    </row>
    <row r="169" ht="15.75" customHeight="1">
      <c r="A169" s="227">
        <v>2018.0</v>
      </c>
      <c r="B169" s="228" t="s">
        <v>72</v>
      </c>
      <c r="C169" s="229" t="s">
        <v>129</v>
      </c>
      <c r="D169" s="230">
        <v>900.1109845589691</v>
      </c>
      <c r="E169" s="230">
        <v>627.3131498842622</v>
      </c>
      <c r="F169" s="230">
        <v>982.963581760562</v>
      </c>
      <c r="G169" s="230">
        <v>1629.3592218044491</v>
      </c>
      <c r="H169" s="230">
        <v>2116.654709937237</v>
      </c>
      <c r="I169" s="230">
        <v>2012.4567517157304</v>
      </c>
      <c r="J169" s="230">
        <v>2236.8503466923094</v>
      </c>
      <c r="K169" s="230">
        <v>2776.524660063642</v>
      </c>
      <c r="L169" s="230">
        <v>2260.6552922533874</v>
      </c>
      <c r="M169" s="230">
        <v>1471.1317833230435</v>
      </c>
      <c r="N169" s="230">
        <v>771.6465379350475</v>
      </c>
      <c r="O169" s="230">
        <v>983.5394743329639</v>
      </c>
      <c r="P169" s="230">
        <v>18769.206494261605</v>
      </c>
      <c r="Q169" s="231" t="s">
        <v>134</v>
      </c>
      <c r="R169" s="232" t="s">
        <v>75</v>
      </c>
      <c r="S169" s="232" t="s">
        <v>76</v>
      </c>
    </row>
    <row r="170" ht="15.75" customHeight="1">
      <c r="A170" s="227">
        <v>2018.0</v>
      </c>
      <c r="B170" s="228" t="s">
        <v>72</v>
      </c>
      <c r="C170" s="229" t="s">
        <v>130</v>
      </c>
      <c r="D170" s="230">
        <v>300.74395274732257</v>
      </c>
      <c r="E170" s="230">
        <v>228.28982485830758</v>
      </c>
      <c r="F170" s="230">
        <v>258.88553260821425</v>
      </c>
      <c r="G170" s="230">
        <v>375.1150261341872</v>
      </c>
      <c r="H170" s="230">
        <v>463.5231824037176</v>
      </c>
      <c r="I170" s="230">
        <v>400.69167303506975</v>
      </c>
      <c r="J170" s="230">
        <v>484.09779146645326</v>
      </c>
      <c r="K170" s="230">
        <v>572.7039181790722</v>
      </c>
      <c r="L170" s="230">
        <v>528.7870457320728</v>
      </c>
      <c r="M170" s="230">
        <v>352.04523673644525</v>
      </c>
      <c r="N170" s="230">
        <v>271.77504249435225</v>
      </c>
      <c r="O170" s="230">
        <v>351.48745820606996</v>
      </c>
      <c r="P170" s="230">
        <v>4588.145684601286</v>
      </c>
      <c r="Q170" s="231" t="s">
        <v>134</v>
      </c>
      <c r="R170" s="232" t="s">
        <v>75</v>
      </c>
      <c r="S170" s="232" t="s">
        <v>76</v>
      </c>
    </row>
    <row r="171" ht="15.75" customHeight="1">
      <c r="A171" s="227">
        <v>2018.0</v>
      </c>
      <c r="B171" s="228" t="s">
        <v>72</v>
      </c>
      <c r="C171" s="229" t="s">
        <v>131</v>
      </c>
      <c r="D171" s="230">
        <v>255.71546252281289</v>
      </c>
      <c r="E171" s="230">
        <v>207.81478295073575</v>
      </c>
      <c r="F171" s="230">
        <v>278.5986837399199</v>
      </c>
      <c r="G171" s="230">
        <v>415.6223348297393</v>
      </c>
      <c r="H171" s="230">
        <v>569.545781410648</v>
      </c>
      <c r="I171" s="230">
        <v>543.8998904181323</v>
      </c>
      <c r="J171" s="230">
        <v>580.0588474821375</v>
      </c>
      <c r="K171" s="230">
        <v>705.8263998142093</v>
      </c>
      <c r="L171" s="230">
        <v>606.4166780391345</v>
      </c>
      <c r="M171" s="230">
        <v>386.9724672497095</v>
      </c>
      <c r="N171" s="230">
        <v>226.4469308484525</v>
      </c>
      <c r="O171" s="230">
        <v>265.27022856419507</v>
      </c>
      <c r="P171" s="230">
        <v>5042.188487869827</v>
      </c>
      <c r="Q171" s="231" t="s">
        <v>134</v>
      </c>
      <c r="R171" s="232" t="s">
        <v>75</v>
      </c>
      <c r="S171" s="232" t="s">
        <v>76</v>
      </c>
    </row>
    <row r="172" ht="15.75" customHeight="1">
      <c r="A172" s="227">
        <v>2018.0</v>
      </c>
      <c r="B172" s="228" t="s">
        <v>72</v>
      </c>
      <c r="C172" s="229" t="s">
        <v>132</v>
      </c>
      <c r="D172" s="230">
        <v>86.33543494381246</v>
      </c>
      <c r="E172" s="230">
        <v>76.97174918636476</v>
      </c>
      <c r="F172" s="230">
        <v>80.45436783815171</v>
      </c>
      <c r="G172" s="230">
        <v>100.20810267363483</v>
      </c>
      <c r="H172" s="230">
        <v>128.28926531314585</v>
      </c>
      <c r="I172" s="230">
        <v>111.14907942739197</v>
      </c>
      <c r="J172" s="230">
        <v>130.440010199788</v>
      </c>
      <c r="K172" s="230">
        <v>149.5460194460395</v>
      </c>
      <c r="L172" s="230">
        <v>145.4158577039469</v>
      </c>
      <c r="M172" s="230">
        <v>97.71755844468957</v>
      </c>
      <c r="N172" s="230">
        <v>83.45487379992272</v>
      </c>
      <c r="O172" s="230">
        <v>99.85757650181927</v>
      </c>
      <c r="P172" s="230">
        <v>1289.8398954787076</v>
      </c>
      <c r="Q172" s="231" t="s">
        <v>134</v>
      </c>
      <c r="R172" s="232" t="s">
        <v>75</v>
      </c>
      <c r="S172" s="232" t="s">
        <v>76</v>
      </c>
    </row>
    <row r="173" ht="15.75" customHeight="1">
      <c r="A173" s="227">
        <v>2018.0</v>
      </c>
      <c r="B173" s="228" t="s">
        <v>38</v>
      </c>
      <c r="C173" s="229" t="s">
        <v>73</v>
      </c>
      <c r="D173" s="230">
        <v>55293.87070227794</v>
      </c>
      <c r="E173" s="230">
        <v>60030.61814720541</v>
      </c>
      <c r="F173" s="230">
        <v>78574.2130814454</v>
      </c>
      <c r="G173" s="230">
        <v>89791.69269086071</v>
      </c>
      <c r="H173" s="230">
        <v>129521.15119816671</v>
      </c>
      <c r="I173" s="230">
        <v>120035.118094659</v>
      </c>
      <c r="J173" s="230">
        <v>137785.33897996647</v>
      </c>
      <c r="K173" s="230">
        <v>196869.9281875832</v>
      </c>
      <c r="L173" s="230">
        <v>123488.83077273678</v>
      </c>
      <c r="M173" s="230">
        <v>83329.87437166333</v>
      </c>
      <c r="N173" s="230">
        <v>51817.24304406733</v>
      </c>
      <c r="O173" s="230">
        <v>51370.73656890871</v>
      </c>
      <c r="P173" s="230">
        <v>1177908.6158395412</v>
      </c>
      <c r="Q173" s="231" t="s">
        <v>135</v>
      </c>
      <c r="R173" s="232" t="s">
        <v>75</v>
      </c>
      <c r="S173" s="232" t="s">
        <v>76</v>
      </c>
    </row>
    <row r="174" ht="15.75" customHeight="1">
      <c r="A174" s="227">
        <v>2018.0</v>
      </c>
      <c r="B174" s="228" t="s">
        <v>38</v>
      </c>
      <c r="C174" s="229" t="s">
        <v>77</v>
      </c>
      <c r="D174" s="230">
        <v>18631.31151477471</v>
      </c>
      <c r="E174" s="230">
        <v>20376.872645193733</v>
      </c>
      <c r="F174" s="230">
        <v>26857.49469380004</v>
      </c>
      <c r="G174" s="230">
        <v>30710.582121924777</v>
      </c>
      <c r="H174" s="230">
        <v>43977.78287295706</v>
      </c>
      <c r="I174" s="230">
        <v>40620.10105966212</v>
      </c>
      <c r="J174" s="230">
        <v>47189.06810658083</v>
      </c>
      <c r="K174" s="230">
        <v>66958.36944166562</v>
      </c>
      <c r="L174" s="230">
        <v>42147.08357243924</v>
      </c>
      <c r="M174" s="230">
        <v>28569.65585745177</v>
      </c>
      <c r="N174" s="230">
        <v>17477.390390754776</v>
      </c>
      <c r="O174" s="230">
        <v>17156.10878457492</v>
      </c>
      <c r="P174" s="230">
        <v>400671.82106177957</v>
      </c>
      <c r="Q174" s="231" t="s">
        <v>135</v>
      </c>
      <c r="R174" s="232" t="s">
        <v>75</v>
      </c>
      <c r="S174" s="232" t="s">
        <v>76</v>
      </c>
    </row>
    <row r="175" ht="15.75" customHeight="1">
      <c r="A175" s="227">
        <v>2018.0</v>
      </c>
      <c r="B175" s="228" t="s">
        <v>38</v>
      </c>
      <c r="C175" s="229" t="s">
        <v>78</v>
      </c>
      <c r="D175" s="230">
        <v>73925.18221705264</v>
      </c>
      <c r="E175" s="230">
        <v>80407.49079239914</v>
      </c>
      <c r="F175" s="230">
        <v>105431.70777524544</v>
      </c>
      <c r="G175" s="230">
        <v>120502.27481278549</v>
      </c>
      <c r="H175" s="230">
        <v>173498.93407112377</v>
      </c>
      <c r="I175" s="230">
        <v>160655.21915432112</v>
      </c>
      <c r="J175" s="230">
        <v>184974.4070865473</v>
      </c>
      <c r="K175" s="230">
        <v>263828.2976292488</v>
      </c>
      <c r="L175" s="230">
        <v>165635.91434517602</v>
      </c>
      <c r="M175" s="230">
        <v>111899.5302291151</v>
      </c>
      <c r="N175" s="230">
        <v>69294.6334348221</v>
      </c>
      <c r="O175" s="230">
        <v>68526.84535348363</v>
      </c>
      <c r="P175" s="230">
        <v>1578580.4369013207</v>
      </c>
      <c r="Q175" s="231" t="s">
        <v>135</v>
      </c>
      <c r="R175" s="232" t="s">
        <v>75</v>
      </c>
      <c r="S175" s="232" t="s">
        <v>76</v>
      </c>
    </row>
    <row r="176" ht="15.75" customHeight="1">
      <c r="A176" s="227">
        <v>2018.0</v>
      </c>
      <c r="B176" s="228" t="s">
        <v>38</v>
      </c>
      <c r="C176" s="229" t="s">
        <v>79</v>
      </c>
      <c r="D176" s="230">
        <v>46078.22558523162</v>
      </c>
      <c r="E176" s="230">
        <v>50025.51512267118</v>
      </c>
      <c r="F176" s="230">
        <v>65478.510901204514</v>
      </c>
      <c r="G176" s="230">
        <v>74826.41057571727</v>
      </c>
      <c r="H176" s="230">
        <v>107934.29266513893</v>
      </c>
      <c r="I176" s="230">
        <v>100029.26507888251</v>
      </c>
      <c r="J176" s="230">
        <v>114821.11581663873</v>
      </c>
      <c r="K176" s="230">
        <v>164058.27348965267</v>
      </c>
      <c r="L176" s="230">
        <v>102907.35897728064</v>
      </c>
      <c r="M176" s="230">
        <v>69441.56197638612</v>
      </c>
      <c r="N176" s="230">
        <v>43181.035870056105</v>
      </c>
      <c r="O176" s="230">
        <v>42808.947140757264</v>
      </c>
      <c r="P176" s="230">
        <v>981590.5131996176</v>
      </c>
      <c r="Q176" s="231" t="s">
        <v>135</v>
      </c>
      <c r="R176" s="232" t="s">
        <v>75</v>
      </c>
      <c r="S176" s="232" t="s">
        <v>76</v>
      </c>
    </row>
    <row r="177" ht="15.75" customHeight="1">
      <c r="A177" s="227">
        <v>2018.0</v>
      </c>
      <c r="B177" s="228" t="s">
        <v>38</v>
      </c>
      <c r="C177" s="229" t="s">
        <v>80</v>
      </c>
      <c r="D177" s="230">
        <v>9215.645117046326</v>
      </c>
      <c r="E177" s="230">
        <v>10005.103024534237</v>
      </c>
      <c r="F177" s="230">
        <v>13095.702180240904</v>
      </c>
      <c r="G177" s="230">
        <v>14965.282115143453</v>
      </c>
      <c r="H177" s="230">
        <v>21586.858533027793</v>
      </c>
      <c r="I177" s="230">
        <v>20005.8530157765</v>
      </c>
      <c r="J177" s="230">
        <v>22964.22316332775</v>
      </c>
      <c r="K177" s="230">
        <v>32811.654697930535</v>
      </c>
      <c r="L177" s="230">
        <v>20581.471795456127</v>
      </c>
      <c r="M177" s="230">
        <v>13888.312395277224</v>
      </c>
      <c r="N177" s="230">
        <v>8636.207174011222</v>
      </c>
      <c r="O177" s="230">
        <v>8561.789428151455</v>
      </c>
      <c r="P177" s="230">
        <v>196318.10263992354</v>
      </c>
      <c r="Q177" s="231" t="s">
        <v>135</v>
      </c>
      <c r="R177" s="232" t="s">
        <v>75</v>
      </c>
      <c r="S177" s="232" t="s">
        <v>76</v>
      </c>
    </row>
    <row r="178" ht="15.75" customHeight="1">
      <c r="A178" s="227">
        <v>2018.0</v>
      </c>
      <c r="B178" s="228" t="s">
        <v>38</v>
      </c>
      <c r="C178" s="229" t="s">
        <v>81</v>
      </c>
      <c r="D178" s="230">
        <v>10627.538644702974</v>
      </c>
      <c r="E178" s="230">
        <v>15161.561268403757</v>
      </c>
      <c r="F178" s="230">
        <v>14317.598513024188</v>
      </c>
      <c r="G178" s="230">
        <v>14946.152412594995</v>
      </c>
      <c r="H178" s="230">
        <v>19570.94024748677</v>
      </c>
      <c r="I178" s="230">
        <v>20831.54796164807</v>
      </c>
      <c r="J178" s="230">
        <v>23554.192197135966</v>
      </c>
      <c r="K178" s="230">
        <v>30052.77295223119</v>
      </c>
      <c r="L178" s="230">
        <v>22569.79285384818</v>
      </c>
      <c r="M178" s="230">
        <v>19044.285722604807</v>
      </c>
      <c r="N178" s="230">
        <v>16242.774167645675</v>
      </c>
      <c r="O178" s="230">
        <v>14515.645558710492</v>
      </c>
      <c r="P178" s="230">
        <v>221434.8025000371</v>
      </c>
      <c r="Q178" s="231" t="s">
        <v>135</v>
      </c>
      <c r="R178" s="232" t="s">
        <v>75</v>
      </c>
      <c r="S178" s="232" t="s">
        <v>76</v>
      </c>
    </row>
    <row r="179" ht="15.75" customHeight="1">
      <c r="A179" s="227">
        <v>2018.0</v>
      </c>
      <c r="B179" s="228" t="s">
        <v>38</v>
      </c>
      <c r="C179" s="229" t="s">
        <v>82</v>
      </c>
      <c r="D179" s="230">
        <v>12132.396926944057</v>
      </c>
      <c r="E179" s="230">
        <v>14394.205004963227</v>
      </c>
      <c r="F179" s="230">
        <v>23625.29636705985</v>
      </c>
      <c r="G179" s="230">
        <v>40895.578023784205</v>
      </c>
      <c r="H179" s="230">
        <v>66096.90707262601</v>
      </c>
      <c r="I179" s="230">
        <v>64001.48280933474</v>
      </c>
      <c r="J179" s="230">
        <v>78951.58442061125</v>
      </c>
      <c r="K179" s="230">
        <v>95608.96840121248</v>
      </c>
      <c r="L179" s="230">
        <v>80018.57509771003</v>
      </c>
      <c r="M179" s="230">
        <v>42080.752655577824</v>
      </c>
      <c r="N179" s="230">
        <v>20811.299874968874</v>
      </c>
      <c r="O179" s="230">
        <v>15875.644560495966</v>
      </c>
      <c r="P179" s="230">
        <v>554492.6912152885</v>
      </c>
      <c r="Q179" s="231" t="s">
        <v>135</v>
      </c>
      <c r="R179" s="232" t="s">
        <v>75</v>
      </c>
      <c r="S179" s="232" t="s">
        <v>76</v>
      </c>
    </row>
    <row r="180" ht="15.75" customHeight="1">
      <c r="A180" s="227">
        <v>2018.0</v>
      </c>
      <c r="B180" s="228" t="s">
        <v>38</v>
      </c>
      <c r="C180" s="229" t="s">
        <v>83</v>
      </c>
      <c r="D180" s="230">
        <v>20009.283708536626</v>
      </c>
      <c r="E180" s="230">
        <v>6879.04473502667</v>
      </c>
      <c r="F180" s="230">
        <v>7651.109058617529</v>
      </c>
      <c r="G180" s="230">
        <v>16425.248868197436</v>
      </c>
      <c r="H180" s="230">
        <v>11891.357245773834</v>
      </c>
      <c r="I180" s="230">
        <v>9256.732865131517</v>
      </c>
      <c r="J180" s="230">
        <v>14014.97262487555</v>
      </c>
      <c r="K180" s="230">
        <v>14946.0996480588</v>
      </c>
      <c r="L180" s="230">
        <v>8729.094243653846</v>
      </c>
      <c r="M180" s="230">
        <v>7955.067703199924</v>
      </c>
      <c r="N180" s="230">
        <v>6408.756680532851</v>
      </c>
      <c r="O180" s="230">
        <v>17640.29321975048</v>
      </c>
      <c r="P180" s="230">
        <v>141807.06060135507</v>
      </c>
      <c r="Q180" s="231" t="s">
        <v>135</v>
      </c>
      <c r="R180" s="232" t="s">
        <v>75</v>
      </c>
      <c r="S180" s="232" t="s">
        <v>76</v>
      </c>
    </row>
    <row r="181" ht="15.75" customHeight="1">
      <c r="A181" s="227">
        <v>2018.0</v>
      </c>
      <c r="B181" s="228" t="s">
        <v>38</v>
      </c>
      <c r="C181" s="229" t="s">
        <v>84</v>
      </c>
      <c r="D181" s="230">
        <v>31155.962936868997</v>
      </c>
      <c r="E181" s="230">
        <v>43972.679784005486</v>
      </c>
      <c r="F181" s="230">
        <v>59837.70383654388</v>
      </c>
      <c r="G181" s="230">
        <v>48235.29550820886</v>
      </c>
      <c r="H181" s="230">
        <v>75939.72950523715</v>
      </c>
      <c r="I181" s="230">
        <v>66565.4555182068</v>
      </c>
      <c r="J181" s="230">
        <v>68453.65784392455</v>
      </c>
      <c r="K181" s="230">
        <v>123220.45662774635</v>
      </c>
      <c r="L181" s="230">
        <v>54318.45214996395</v>
      </c>
      <c r="M181" s="230">
        <v>42819.42414773255</v>
      </c>
      <c r="N181" s="230">
        <v>25831.802711674707</v>
      </c>
      <c r="O181" s="230">
        <v>20495.26201452669</v>
      </c>
      <c r="P181" s="230">
        <v>660845.8825846399</v>
      </c>
      <c r="Q181" s="231" t="s">
        <v>135</v>
      </c>
      <c r="R181" s="232" t="s">
        <v>75</v>
      </c>
      <c r="S181" s="232" t="s">
        <v>76</v>
      </c>
    </row>
    <row r="182" ht="15.75" customHeight="1">
      <c r="A182" s="227">
        <v>2018.0</v>
      </c>
      <c r="B182" s="228" t="s">
        <v>38</v>
      </c>
      <c r="C182" s="229" t="s">
        <v>85</v>
      </c>
      <c r="D182" s="230">
        <v>5208.183979200967</v>
      </c>
      <c r="E182" s="230">
        <v>7079.921117017429</v>
      </c>
      <c r="F182" s="230">
        <v>7994.159362662204</v>
      </c>
      <c r="G182" s="230">
        <v>10342.062564551981</v>
      </c>
      <c r="H182" s="230">
        <v>14023.509046199104</v>
      </c>
      <c r="I182" s="230">
        <v>14072.313199369319</v>
      </c>
      <c r="J182" s="230">
        <v>22757.556114859028</v>
      </c>
      <c r="K182" s="230">
        <v>24898.97623050886</v>
      </c>
      <c r="L182" s="230">
        <v>18960.465850935594</v>
      </c>
      <c r="M182" s="230">
        <v>12232.250907747337</v>
      </c>
      <c r="N182" s="230">
        <v>8201.965243363311</v>
      </c>
      <c r="O182" s="230">
        <v>6953.589853845097</v>
      </c>
      <c r="P182" s="230">
        <v>152724.95347026025</v>
      </c>
      <c r="Q182" s="231" t="s">
        <v>135</v>
      </c>
      <c r="R182" s="232" t="s">
        <v>75</v>
      </c>
      <c r="S182" s="232" t="s">
        <v>76</v>
      </c>
    </row>
    <row r="183" ht="15.75" customHeight="1">
      <c r="A183" s="227">
        <v>2018.0</v>
      </c>
      <c r="B183" s="228" t="s">
        <v>38</v>
      </c>
      <c r="C183" s="229" t="s">
        <v>86</v>
      </c>
      <c r="D183" s="230">
        <v>13423.386682491195</v>
      </c>
      <c r="E183" s="230">
        <v>13745.744333938592</v>
      </c>
      <c r="F183" s="230">
        <v>18089.75588525327</v>
      </c>
      <c r="G183" s="230">
        <v>20990.696294798738</v>
      </c>
      <c r="H183" s="230">
        <v>29825.14362082343</v>
      </c>
      <c r="I183" s="230">
        <v>27475.565490397097</v>
      </c>
      <c r="J183" s="230">
        <v>29708.745321940714</v>
      </c>
      <c r="K183" s="230">
        <v>43861.07174241041</v>
      </c>
      <c r="L183" s="230">
        <v>27295.202491043554</v>
      </c>
      <c r="M183" s="230">
        <v>18858.455468947188</v>
      </c>
      <c r="N183" s="230">
        <v>11703.491869457266</v>
      </c>
      <c r="O183" s="230">
        <v>12229.020999606602</v>
      </c>
      <c r="P183" s="230">
        <v>267206.2802011081</v>
      </c>
      <c r="Q183" s="231" t="s">
        <v>135</v>
      </c>
      <c r="R183" s="232" t="s">
        <v>75</v>
      </c>
      <c r="S183" s="232" t="s">
        <v>76</v>
      </c>
    </row>
    <row r="184" ht="15.75" customHeight="1">
      <c r="A184" s="227">
        <v>2018.0</v>
      </c>
      <c r="B184" s="228" t="s">
        <v>38</v>
      </c>
      <c r="C184" s="229" t="s">
        <v>87</v>
      </c>
      <c r="D184" s="230">
        <v>5119.893024358465</v>
      </c>
      <c r="E184" s="230">
        <v>5481.6980221988</v>
      </c>
      <c r="F184" s="230">
        <v>7138.23208890621</v>
      </c>
      <c r="G184" s="230">
        <v>8031.966442369234</v>
      </c>
      <c r="H184" s="230">
        <v>11909.910138158211</v>
      </c>
      <c r="I184" s="230">
        <v>10996.231607579946</v>
      </c>
      <c r="J184" s="230">
        <v>11686.675760052356</v>
      </c>
      <c r="K184" s="230">
        <v>17561.682583926548</v>
      </c>
      <c r="L184" s="230">
        <v>10836.119076332854</v>
      </c>
      <c r="M184" s="230">
        <v>7192.37698081752</v>
      </c>
      <c r="N184" s="230">
        <v>4578.485667459322</v>
      </c>
      <c r="O184" s="230">
        <v>4625.815325910618</v>
      </c>
      <c r="P184" s="230">
        <v>105159.08671807007</v>
      </c>
      <c r="Q184" s="231" t="s">
        <v>135</v>
      </c>
      <c r="R184" s="232" t="s">
        <v>75</v>
      </c>
      <c r="S184" s="232" t="s">
        <v>76</v>
      </c>
    </row>
    <row r="185" ht="15.75" customHeight="1">
      <c r="A185" s="227">
        <v>2018.0</v>
      </c>
      <c r="B185" s="228" t="s">
        <v>38</v>
      </c>
      <c r="C185" s="229" t="s">
        <v>88</v>
      </c>
      <c r="D185" s="230">
        <v>15722.650209667889</v>
      </c>
      <c r="E185" s="230">
        <v>17108.803574242284</v>
      </c>
      <c r="F185" s="230">
        <v>23342.141070848622</v>
      </c>
      <c r="G185" s="230">
        <v>25181.117735269378</v>
      </c>
      <c r="H185" s="230">
        <v>36906.9268099177</v>
      </c>
      <c r="I185" s="230">
        <v>33568.130629049396</v>
      </c>
      <c r="J185" s="230">
        <v>35820.72063244727</v>
      </c>
      <c r="K185" s="230">
        <v>55301.956868049885</v>
      </c>
      <c r="L185" s="230">
        <v>32175.639776937714</v>
      </c>
      <c r="M185" s="230">
        <v>22369.25548210472</v>
      </c>
      <c r="N185" s="230">
        <v>13332.204256668838</v>
      </c>
      <c r="O185" s="230">
        <v>13305.119733186884</v>
      </c>
      <c r="P185" s="230">
        <v>324134.66677839065</v>
      </c>
      <c r="Q185" s="231" t="s">
        <v>135</v>
      </c>
      <c r="R185" s="232" t="s">
        <v>75</v>
      </c>
      <c r="S185" s="232" t="s">
        <v>76</v>
      </c>
    </row>
    <row r="186" ht="15.75" customHeight="1">
      <c r="A186" s="227">
        <v>2018.0</v>
      </c>
      <c r="B186" s="228" t="s">
        <v>38</v>
      </c>
      <c r="C186" s="229" t="s">
        <v>89</v>
      </c>
      <c r="D186" s="230">
        <v>6604.111689513107</v>
      </c>
      <c r="E186" s="230">
        <v>6609.348075274081</v>
      </c>
      <c r="F186" s="230">
        <v>8914.2224935342</v>
      </c>
      <c r="G186" s="230">
        <v>10280.567538727928</v>
      </c>
      <c r="H186" s="230">
        <v>15268.803050040504</v>
      </c>
      <c r="I186" s="230">
        <v>13917.02415248674</v>
      </c>
      <c r="J186" s="230">
        <v>14847.417987339364</v>
      </c>
      <c r="K186" s="230">
        <v>22434.58606475696</v>
      </c>
      <c r="L186" s="230">
        <v>13639.931782030924</v>
      </c>
      <c r="M186" s="230">
        <v>8789.223136769348</v>
      </c>
      <c r="N186" s="230">
        <v>5364.888833107375</v>
      </c>
      <c r="O186" s="230">
        <v>5695.401228208059</v>
      </c>
      <c r="P186" s="230">
        <v>132365.52603178858</v>
      </c>
      <c r="Q186" s="231" t="s">
        <v>135</v>
      </c>
      <c r="R186" s="232" t="s">
        <v>75</v>
      </c>
      <c r="S186" s="232" t="s">
        <v>76</v>
      </c>
    </row>
    <row r="187" ht="15.75" customHeight="1">
      <c r="A187" s="227">
        <v>2018.0</v>
      </c>
      <c r="B187" s="228" t="s">
        <v>38</v>
      </c>
      <c r="C187" s="229" t="s">
        <v>90</v>
      </c>
      <c r="D187" s="230">
        <v>46078.22558523162</v>
      </c>
      <c r="E187" s="230">
        <v>50025.51512267118</v>
      </c>
      <c r="F187" s="230">
        <v>65478.51090120451</v>
      </c>
      <c r="G187" s="230">
        <v>74826.41057571727</v>
      </c>
      <c r="H187" s="230">
        <v>107934.29266513894</v>
      </c>
      <c r="I187" s="230">
        <v>100029.2650788825</v>
      </c>
      <c r="J187" s="230">
        <v>114821.11581663873</v>
      </c>
      <c r="K187" s="230">
        <v>164058.27348965267</v>
      </c>
      <c r="L187" s="230">
        <v>102907.35897728064</v>
      </c>
      <c r="M187" s="230">
        <v>69441.56197638612</v>
      </c>
      <c r="N187" s="230">
        <v>43181.03587005611</v>
      </c>
      <c r="O187" s="230">
        <v>42808.947140757264</v>
      </c>
      <c r="P187" s="230">
        <v>981590.5131996176</v>
      </c>
      <c r="Q187" s="231" t="s">
        <v>135</v>
      </c>
      <c r="R187" s="232" t="s">
        <v>75</v>
      </c>
      <c r="S187" s="232" t="s">
        <v>76</v>
      </c>
    </row>
    <row r="188" ht="15.75" customHeight="1">
      <c r="A188" s="227">
        <v>2018.0</v>
      </c>
      <c r="B188" s="228" t="s">
        <v>38</v>
      </c>
      <c r="C188" s="229" t="s">
        <v>91</v>
      </c>
      <c r="D188" s="230">
        <v>751171.0</v>
      </c>
      <c r="E188" s="230">
        <v>751171.0</v>
      </c>
      <c r="F188" s="230">
        <v>751171.0</v>
      </c>
      <c r="G188" s="230">
        <v>751171.0</v>
      </c>
      <c r="H188" s="230">
        <v>751171.0</v>
      </c>
      <c r="I188" s="230">
        <v>751171.0</v>
      </c>
      <c r="J188" s="230">
        <v>751171.0</v>
      </c>
      <c r="K188" s="230">
        <v>751171.0</v>
      </c>
      <c r="L188" s="230">
        <v>751171.0</v>
      </c>
      <c r="M188" s="230">
        <v>751171.0</v>
      </c>
      <c r="N188" s="230">
        <v>751171.0</v>
      </c>
      <c r="O188" s="230">
        <v>751171.0</v>
      </c>
      <c r="P188" s="230">
        <v>751171.0</v>
      </c>
      <c r="Q188" s="231" t="s">
        <v>135</v>
      </c>
      <c r="R188" s="232" t="s">
        <v>75</v>
      </c>
      <c r="S188" s="232" t="s">
        <v>76</v>
      </c>
    </row>
    <row r="189" ht="15.75" customHeight="1">
      <c r="A189" s="227">
        <v>2018.0</v>
      </c>
      <c r="B189" s="228" t="s">
        <v>38</v>
      </c>
      <c r="C189" s="229" t="s">
        <v>92</v>
      </c>
      <c r="D189" s="230">
        <v>3828.5745905224794</v>
      </c>
      <c r="E189" s="230">
        <v>4107.2585701455455</v>
      </c>
      <c r="F189" s="230">
        <v>4073.7288567527135</v>
      </c>
      <c r="G189" s="230">
        <v>4142.395403945245</v>
      </c>
      <c r="H189" s="230">
        <v>4440.240379466855</v>
      </c>
      <c r="I189" s="230">
        <v>4535.944473855819</v>
      </c>
      <c r="J189" s="230">
        <v>4611.603865365311</v>
      </c>
      <c r="K189" s="230">
        <v>5044.522110718311</v>
      </c>
      <c r="L189" s="230">
        <v>4668.058833584332</v>
      </c>
      <c r="M189" s="230">
        <v>4384.0879849289895</v>
      </c>
      <c r="N189" s="230">
        <v>4176.423277906007</v>
      </c>
      <c r="O189" s="230">
        <v>4066.725930038028</v>
      </c>
      <c r="P189" s="230">
        <v>4339.963689769136</v>
      </c>
      <c r="Q189" s="231" t="s">
        <v>135</v>
      </c>
      <c r="R189" s="232" t="s">
        <v>75</v>
      </c>
      <c r="S189" s="232" t="s">
        <v>76</v>
      </c>
    </row>
    <row r="190" ht="15.75" customHeight="1">
      <c r="A190" s="227">
        <v>2018.0</v>
      </c>
      <c r="B190" s="228" t="s">
        <v>38</v>
      </c>
      <c r="C190" s="229" t="s">
        <v>93</v>
      </c>
      <c r="D190" s="230">
        <v>1863.4254815187358</v>
      </c>
      <c r="E190" s="230">
        <v>2038.8753992846412</v>
      </c>
      <c r="F190" s="230">
        <v>3101.057593361572</v>
      </c>
      <c r="G190" s="230">
        <v>4636.739785219518</v>
      </c>
      <c r="H190" s="230">
        <v>7001.469328250952</v>
      </c>
      <c r="I190" s="230">
        <v>6827.0126109754265</v>
      </c>
      <c r="J190" s="230">
        <v>7106.171383096422</v>
      </c>
      <c r="K190" s="230">
        <v>8908.870375686449</v>
      </c>
      <c r="L190" s="230">
        <v>7744.438486247229</v>
      </c>
      <c r="M190" s="230">
        <v>4679.72959058229</v>
      </c>
      <c r="N190" s="230">
        <v>2693.548234977879</v>
      </c>
      <c r="O190" s="230">
        <v>2204.853204655696</v>
      </c>
      <c r="P190" s="230">
        <v>4900.515956154733</v>
      </c>
      <c r="Q190" s="231" t="s">
        <v>135</v>
      </c>
      <c r="R190" s="232" t="s">
        <v>75</v>
      </c>
      <c r="S190" s="232" t="s">
        <v>76</v>
      </c>
    </row>
    <row r="191" ht="15.75" customHeight="1">
      <c r="A191" s="227">
        <v>2018.0</v>
      </c>
      <c r="B191" s="228" t="s">
        <v>38</v>
      </c>
      <c r="C191" s="229" t="s">
        <v>94</v>
      </c>
      <c r="D191" s="230">
        <v>2183.672002660746</v>
      </c>
      <c r="E191" s="230">
        <v>750.7038372668724</v>
      </c>
      <c r="F191" s="230">
        <v>834.964429166422</v>
      </c>
      <c r="G191" s="230">
        <v>1792.4286564709248</v>
      </c>
      <c r="H191" s="230">
        <v>1297.6624715394894</v>
      </c>
      <c r="I191" s="230">
        <v>1010.1549009224128</v>
      </c>
      <c r="J191" s="230">
        <v>1529.4096111725273</v>
      </c>
      <c r="K191" s="230">
        <v>1631.0536780000093</v>
      </c>
      <c r="L191" s="230">
        <v>952.5961524921397</v>
      </c>
      <c r="M191" s="230">
        <v>868.1166735507913</v>
      </c>
      <c r="N191" s="230">
        <v>699.3770519683445</v>
      </c>
      <c r="O191" s="230">
        <v>1925.0183316342743</v>
      </c>
      <c r="P191" s="230">
        <v>1289.5964830704127</v>
      </c>
      <c r="Q191" s="231" t="s">
        <v>135</v>
      </c>
      <c r="R191" s="232" t="s">
        <v>75</v>
      </c>
      <c r="S191" s="232" t="s">
        <v>76</v>
      </c>
    </row>
    <row r="192" ht="15.75" customHeight="1">
      <c r="A192" s="227">
        <v>2018.0</v>
      </c>
      <c r="B192" s="228" t="s">
        <v>38</v>
      </c>
      <c r="C192" s="229" t="s">
        <v>95</v>
      </c>
      <c r="D192" s="230">
        <v>3351.13018765423</v>
      </c>
      <c r="E192" s="230">
        <v>4729.845386854318</v>
      </c>
      <c r="F192" s="230">
        <v>6436.0034153393535</v>
      </c>
      <c r="G192" s="230">
        <v>5188.596241433484</v>
      </c>
      <c r="H192" s="230">
        <v>8168.213203951577</v>
      </c>
      <c r="I192" s="230">
        <v>7160.169592210067</v>
      </c>
      <c r="J192" s="230">
        <v>7363.2240927293215</v>
      </c>
      <c r="K192" s="230">
        <v>13253.549930939163</v>
      </c>
      <c r="L192" s="230">
        <v>5843.001051053333</v>
      </c>
      <c r="M192" s="230">
        <v>4606.194305719299</v>
      </c>
      <c r="N192" s="230">
        <v>2778.576665019203</v>
      </c>
      <c r="O192" s="230">
        <v>2204.2530292905017</v>
      </c>
      <c r="P192" s="230">
        <v>5923.563091849489</v>
      </c>
      <c r="Q192" s="231" t="s">
        <v>135</v>
      </c>
      <c r="R192" s="232" t="s">
        <v>75</v>
      </c>
      <c r="S192" s="232" t="s">
        <v>76</v>
      </c>
    </row>
    <row r="193" ht="15.75" customHeight="1">
      <c r="A193" s="227">
        <v>2018.0</v>
      </c>
      <c r="B193" s="228" t="s">
        <v>38</v>
      </c>
      <c r="C193" s="229" t="s">
        <v>96</v>
      </c>
      <c r="D193" s="230">
        <v>11226.802262356192</v>
      </c>
      <c r="E193" s="230">
        <v>11626.683193551376</v>
      </c>
      <c r="F193" s="230">
        <v>14445.75429462006</v>
      </c>
      <c r="G193" s="230">
        <v>15760.160087069173</v>
      </c>
      <c r="H193" s="230">
        <v>20907.585383208876</v>
      </c>
      <c r="I193" s="230">
        <v>19533.281577963724</v>
      </c>
      <c r="J193" s="230">
        <v>20610.40895236358</v>
      </c>
      <c r="K193" s="230">
        <v>28837.99609534393</v>
      </c>
      <c r="L193" s="230">
        <v>19208.094523377033</v>
      </c>
      <c r="M193" s="230">
        <v>14538.128554781368</v>
      </c>
      <c r="N193" s="230">
        <v>10347.925229871433</v>
      </c>
      <c r="O193" s="230">
        <v>10400.850495618499</v>
      </c>
      <c r="P193" s="230">
        <v>16453.639220843772</v>
      </c>
      <c r="Q193" s="231" t="s">
        <v>135</v>
      </c>
      <c r="R193" s="232" t="s">
        <v>75</v>
      </c>
      <c r="S193" s="232" t="s">
        <v>76</v>
      </c>
    </row>
    <row r="194" ht="15.75" customHeight="1">
      <c r="A194" s="227">
        <v>2018.0</v>
      </c>
      <c r="B194" s="228" t="s">
        <v>38</v>
      </c>
      <c r="C194" s="229" t="s">
        <v>97</v>
      </c>
      <c r="D194" s="230">
        <v>2330.5246302619066</v>
      </c>
      <c r="E194" s="230">
        <v>2548.83235718712</v>
      </c>
      <c r="F194" s="230">
        <v>3359.5109835617773</v>
      </c>
      <c r="G194" s="230">
        <v>3842.2516955570245</v>
      </c>
      <c r="H194" s="230">
        <v>5502.007202390543</v>
      </c>
      <c r="I194" s="230">
        <v>5082.144156031271</v>
      </c>
      <c r="J194" s="230">
        <v>5904.098554294267</v>
      </c>
      <c r="K194" s="230">
        <v>8376.743384583995</v>
      </c>
      <c r="L194" s="230">
        <v>5273.725478792558</v>
      </c>
      <c r="M194" s="230">
        <v>3574.4933321623407</v>
      </c>
      <c r="N194" s="230">
        <v>2186.483551771557</v>
      </c>
      <c r="O194" s="230">
        <v>2146.1034825222764</v>
      </c>
      <c r="P194" s="230">
        <v>4177.243234093053</v>
      </c>
      <c r="Q194" s="231" t="s">
        <v>135</v>
      </c>
      <c r="R194" s="232" t="s">
        <v>75</v>
      </c>
      <c r="S194" s="232" t="s">
        <v>76</v>
      </c>
    </row>
    <row r="195" ht="15.75" customHeight="1">
      <c r="A195" s="227">
        <v>2018.0</v>
      </c>
      <c r="B195" s="228" t="s">
        <v>38</v>
      </c>
      <c r="C195" s="229" t="s">
        <v>98</v>
      </c>
      <c r="D195" s="230">
        <v>13557.326892618099</v>
      </c>
      <c r="E195" s="230">
        <v>14175.515550738497</v>
      </c>
      <c r="F195" s="230">
        <v>17805.265278181836</v>
      </c>
      <c r="G195" s="230">
        <v>19602.411782626197</v>
      </c>
      <c r="H195" s="230">
        <v>26409.59258559942</v>
      </c>
      <c r="I195" s="230">
        <v>24615.425733994995</v>
      </c>
      <c r="J195" s="230">
        <v>26514.50750665785</v>
      </c>
      <c r="K195" s="230">
        <v>37214.73947992793</v>
      </c>
      <c r="L195" s="230">
        <v>24481.82000216959</v>
      </c>
      <c r="M195" s="230">
        <v>18112.621886943707</v>
      </c>
      <c r="N195" s="230">
        <v>12534.40878164299</v>
      </c>
      <c r="O195" s="230">
        <v>12546.953978140775</v>
      </c>
      <c r="P195" s="230">
        <v>20630.882454936822</v>
      </c>
      <c r="Q195" s="231" t="s">
        <v>135</v>
      </c>
      <c r="R195" s="232" t="s">
        <v>75</v>
      </c>
      <c r="S195" s="232" t="s">
        <v>76</v>
      </c>
    </row>
    <row r="196" ht="15.75" customHeight="1">
      <c r="A196" s="227">
        <v>2018.0</v>
      </c>
      <c r="B196" s="228" t="s">
        <v>38</v>
      </c>
      <c r="C196" s="229" t="s">
        <v>99</v>
      </c>
      <c r="D196" s="230">
        <v>4079.0068601594294</v>
      </c>
      <c r="E196" s="230">
        <v>4086.523192630145</v>
      </c>
      <c r="F196" s="230">
        <v>4375.854453287179</v>
      </c>
      <c r="G196" s="230">
        <v>4473.724028918263</v>
      </c>
      <c r="H196" s="230">
        <v>4497.912299002371</v>
      </c>
      <c r="I196" s="230">
        <v>4498.922164967155</v>
      </c>
      <c r="J196" s="230">
        <v>4503.500000000001</v>
      </c>
      <c r="K196" s="230">
        <v>4516.585327814896</v>
      </c>
      <c r="L196" s="230">
        <v>4514.826377179379</v>
      </c>
      <c r="M196" s="230">
        <v>4486.861262001001</v>
      </c>
      <c r="N196" s="230">
        <v>4188.5530963695255</v>
      </c>
      <c r="O196" s="230">
        <v>4105.426194759832</v>
      </c>
      <c r="P196" s="230">
        <v>4360.641271424098</v>
      </c>
      <c r="Q196" s="231" t="s">
        <v>135</v>
      </c>
      <c r="R196" s="232" t="s">
        <v>75</v>
      </c>
      <c r="S196" s="232" t="s">
        <v>76</v>
      </c>
    </row>
    <row r="197" ht="15.75" customHeight="1">
      <c r="A197" s="227">
        <v>2018.0</v>
      </c>
      <c r="B197" s="228" t="s">
        <v>38</v>
      </c>
      <c r="C197" s="229" t="s">
        <v>100</v>
      </c>
      <c r="D197" s="230">
        <v>2598.8661704227075</v>
      </c>
      <c r="E197" s="230">
        <v>2661.2376551443103</v>
      </c>
      <c r="F197" s="230">
        <v>3502.3075649877123</v>
      </c>
      <c r="G197" s="230">
        <v>4064.7191475308427</v>
      </c>
      <c r="H197" s="230">
        <v>5775.414887949809</v>
      </c>
      <c r="I197" s="230">
        <v>5320.663066841189</v>
      </c>
      <c r="J197" s="230">
        <v>5753.008653480542</v>
      </c>
      <c r="K197" s="230">
        <v>8492.949738739871</v>
      </c>
      <c r="L197" s="230">
        <v>5286.1587750675835</v>
      </c>
      <c r="M197" s="230">
        <v>3651.9552572320754</v>
      </c>
      <c r="N197" s="230">
        <v>2266.1972428975655</v>
      </c>
      <c r="O197" s="230">
        <v>2367.7143517600307</v>
      </c>
      <c r="P197" s="230">
        <v>4311.7660426711855</v>
      </c>
      <c r="Q197" s="231" t="s">
        <v>135</v>
      </c>
      <c r="R197" s="232" t="s">
        <v>75</v>
      </c>
      <c r="S197" s="232" t="s">
        <v>76</v>
      </c>
    </row>
    <row r="198" ht="15.75" customHeight="1">
      <c r="A198" s="227">
        <v>2018.0</v>
      </c>
      <c r="B198" s="228" t="s">
        <v>38</v>
      </c>
      <c r="C198" s="229" t="s">
        <v>101</v>
      </c>
      <c r="D198" s="230">
        <v>1202.8602974355974</v>
      </c>
      <c r="E198" s="230">
        <v>1287.842554884072</v>
      </c>
      <c r="F198" s="230">
        <v>1677.0275931315423</v>
      </c>
      <c r="G198" s="230">
        <v>1887.3645304218185</v>
      </c>
      <c r="H198" s="230">
        <v>2798.6206427907982</v>
      </c>
      <c r="I198" s="230">
        <v>2584.0322301324645</v>
      </c>
      <c r="J198" s="230">
        <v>2746.2251875707425</v>
      </c>
      <c r="K198" s="230">
        <v>4126.493233292372</v>
      </c>
      <c r="L198" s="230">
        <v>2546.6013185934207</v>
      </c>
      <c r="M198" s="230">
        <v>1690.1078938423298</v>
      </c>
      <c r="N198" s="230">
        <v>1075.8034278562632</v>
      </c>
      <c r="O198" s="230">
        <v>1086.8169192863922</v>
      </c>
      <c r="P198" s="230">
        <v>2059.1496524364848</v>
      </c>
      <c r="Q198" s="231" t="s">
        <v>135</v>
      </c>
      <c r="R198" s="232" t="s">
        <v>75</v>
      </c>
      <c r="S198" s="232" t="s">
        <v>76</v>
      </c>
    </row>
    <row r="199" ht="15.75" customHeight="1">
      <c r="A199" s="227">
        <v>2018.0</v>
      </c>
      <c r="B199" s="228" t="s">
        <v>38</v>
      </c>
      <c r="C199" s="229" t="s">
        <v>102</v>
      </c>
      <c r="D199" s="230">
        <v>2774.860466507922</v>
      </c>
      <c r="E199" s="230">
        <v>3019.431592315257</v>
      </c>
      <c r="F199" s="230">
        <v>4119.5620799359085</v>
      </c>
      <c r="G199" s="230">
        <v>4444.998669212919</v>
      </c>
      <c r="H199" s="230">
        <v>6514.737974117235</v>
      </c>
      <c r="I199" s="230">
        <v>5925.653161098138</v>
      </c>
      <c r="J199" s="230">
        <v>6323.208477355922</v>
      </c>
      <c r="K199" s="230">
        <v>9761.272887809884</v>
      </c>
      <c r="L199" s="230">
        <v>5680.363094702936</v>
      </c>
      <c r="M199" s="230">
        <v>3948.8291063735287</v>
      </c>
      <c r="N199" s="230">
        <v>2353.2828884879755</v>
      </c>
      <c r="O199" s="230">
        <v>2348.266325117521</v>
      </c>
      <c r="P199" s="230">
        <v>4767.872226919596</v>
      </c>
      <c r="Q199" s="231" t="s">
        <v>135</v>
      </c>
      <c r="R199" s="232" t="s">
        <v>75</v>
      </c>
      <c r="S199" s="232" t="s">
        <v>76</v>
      </c>
    </row>
    <row r="200" ht="15.75" customHeight="1">
      <c r="A200" s="227">
        <v>2018.0</v>
      </c>
      <c r="B200" s="228" t="s">
        <v>38</v>
      </c>
      <c r="C200" s="229" t="s">
        <v>103</v>
      </c>
      <c r="D200" s="230">
        <v>571.2084678305357</v>
      </c>
      <c r="E200" s="230">
        <v>571.648198577592</v>
      </c>
      <c r="F200" s="230">
        <v>771.0026032777178</v>
      </c>
      <c r="G200" s="230">
        <v>889.3537109853299</v>
      </c>
      <c r="H200" s="230">
        <v>1320.899579348662</v>
      </c>
      <c r="I200" s="230">
        <v>1204.0109549247788</v>
      </c>
      <c r="J200" s="230">
        <v>1284.4666339563767</v>
      </c>
      <c r="K200" s="230">
        <v>1940.6949076869105</v>
      </c>
      <c r="L200" s="230">
        <v>1180.1449578337156</v>
      </c>
      <c r="M200" s="230">
        <v>760.3750353324364</v>
      </c>
      <c r="N200" s="230">
        <v>464.08857426010223</v>
      </c>
      <c r="O200" s="230">
        <v>492.6267046947253</v>
      </c>
      <c r="P200" s="230">
        <v>954.2100273924069</v>
      </c>
      <c r="Q200" s="231" t="s">
        <v>135</v>
      </c>
      <c r="R200" s="232" t="s">
        <v>75</v>
      </c>
      <c r="S200" s="232" t="s">
        <v>76</v>
      </c>
    </row>
    <row r="201" ht="15.75" customHeight="1">
      <c r="A201" s="227">
        <v>2018.0</v>
      </c>
      <c r="B201" s="228" t="s">
        <v>38</v>
      </c>
      <c r="C201" s="229" t="s">
        <v>104</v>
      </c>
      <c r="D201" s="230">
        <v>90.41915452201293</v>
      </c>
      <c r="E201" s="230">
        <v>126.63756828486535</v>
      </c>
      <c r="F201" s="230">
        <v>120.58253243534219</v>
      </c>
      <c r="G201" s="230">
        <v>129.11050645154543</v>
      </c>
      <c r="H201" s="230">
        <v>167.05132414284697</v>
      </c>
      <c r="I201" s="230">
        <v>178.3904105961874</v>
      </c>
      <c r="J201" s="230">
        <v>187.2519590632685</v>
      </c>
      <c r="K201" s="230">
        <v>240.21835248489583</v>
      </c>
      <c r="L201" s="230">
        <v>193.65454073887838</v>
      </c>
      <c r="M201" s="230">
        <v>160.80369148005957</v>
      </c>
      <c r="N201" s="230">
        <v>137.0743180962145</v>
      </c>
      <c r="O201" s="230">
        <v>124.28566015891032</v>
      </c>
      <c r="P201" s="230">
        <v>1855.4800184550274</v>
      </c>
      <c r="Q201" s="231" t="s">
        <v>135</v>
      </c>
      <c r="R201" s="232" t="s">
        <v>75</v>
      </c>
      <c r="S201" s="232" t="s">
        <v>76</v>
      </c>
    </row>
    <row r="202" ht="15.75" customHeight="1">
      <c r="A202" s="227">
        <v>2018.0</v>
      </c>
      <c r="B202" s="228" t="s">
        <v>38</v>
      </c>
      <c r="C202" s="229" t="s">
        <v>105</v>
      </c>
      <c r="D202" s="230">
        <v>216.37599068888352</v>
      </c>
      <c r="E202" s="230">
        <v>256.89565156081704</v>
      </c>
      <c r="F202" s="230">
        <v>435.47567229867906</v>
      </c>
      <c r="G202" s="230">
        <v>760.0403213514096</v>
      </c>
      <c r="H202" s="230">
        <v>1247.7933129635396</v>
      </c>
      <c r="I202" s="230">
        <v>1208.7242990613436</v>
      </c>
      <c r="J202" s="230">
        <v>1287.0641555182838</v>
      </c>
      <c r="K202" s="230">
        <v>1674.7210170686349</v>
      </c>
      <c r="L202" s="230">
        <v>1416.091158307711</v>
      </c>
      <c r="M202" s="230">
        <v>778.9801610657745</v>
      </c>
      <c r="N202" s="230">
        <v>379.0399053895434</v>
      </c>
      <c r="O202" s="230">
        <v>285.3846140431325</v>
      </c>
      <c r="P202" s="230">
        <v>9946.586259317752</v>
      </c>
      <c r="Q202" s="231" t="s">
        <v>135</v>
      </c>
      <c r="R202" s="232" t="s">
        <v>75</v>
      </c>
      <c r="S202" s="232" t="s">
        <v>76</v>
      </c>
    </row>
    <row r="203" ht="15.75" customHeight="1">
      <c r="A203" s="227">
        <v>2018.0</v>
      </c>
      <c r="B203" s="228" t="s">
        <v>38</v>
      </c>
      <c r="C203" s="229" t="s">
        <v>106</v>
      </c>
      <c r="D203" s="230">
        <v>399.4746203581075</v>
      </c>
      <c r="E203" s="230">
        <v>137.33650301870534</v>
      </c>
      <c r="F203" s="230">
        <v>152.7503556011091</v>
      </c>
      <c r="G203" s="230">
        <v>327.9214302810144</v>
      </c>
      <c r="H203" s="230">
        <v>237.4046181079416</v>
      </c>
      <c r="I203" s="230">
        <v>184.80571014156362</v>
      </c>
      <c r="J203" s="230">
        <v>279.801520797967</v>
      </c>
      <c r="K203" s="230">
        <v>298.39096387881983</v>
      </c>
      <c r="L203" s="230">
        <v>174.2717839091464</v>
      </c>
      <c r="M203" s="230">
        <v>158.81861704361924</v>
      </c>
      <c r="N203" s="230">
        <v>127.94739741806514</v>
      </c>
      <c r="O203" s="230">
        <v>352.17909057687547</v>
      </c>
      <c r="P203" s="230">
        <v>2831.1026111329343</v>
      </c>
      <c r="Q203" s="231" t="s">
        <v>135</v>
      </c>
      <c r="R203" s="232" t="s">
        <v>75</v>
      </c>
      <c r="S203" s="232" t="s">
        <v>76</v>
      </c>
    </row>
    <row r="204" ht="15.75" customHeight="1">
      <c r="A204" s="227">
        <v>2018.0</v>
      </c>
      <c r="B204" s="228" t="s">
        <v>38</v>
      </c>
      <c r="C204" s="229" t="s">
        <v>107</v>
      </c>
      <c r="D204" s="230">
        <v>821.1515887857581</v>
      </c>
      <c r="E204" s="230">
        <v>1158.9513039493456</v>
      </c>
      <c r="F204" s="230">
        <v>1577.0922834719265</v>
      </c>
      <c r="G204" s="230">
        <v>1271.2994275118263</v>
      </c>
      <c r="H204" s="230">
        <v>2001.4812997889794</v>
      </c>
      <c r="I204" s="230">
        <v>1754.4113362099338</v>
      </c>
      <c r="J204" s="230">
        <v>1804.1779294876349</v>
      </c>
      <c r="K204" s="230">
        <v>3247.6240295298467</v>
      </c>
      <c r="L204" s="230">
        <v>1431.62701079373</v>
      </c>
      <c r="M204" s="230">
        <v>1128.5568633599848</v>
      </c>
      <c r="N204" s="230">
        <v>680.8271411181914</v>
      </c>
      <c r="O204" s="230">
        <v>540.1761719294383</v>
      </c>
      <c r="P204" s="230">
        <v>17417.376385936594</v>
      </c>
      <c r="Q204" s="231" t="s">
        <v>135</v>
      </c>
      <c r="R204" s="232" t="s">
        <v>75</v>
      </c>
      <c r="S204" s="232" t="s">
        <v>76</v>
      </c>
    </row>
    <row r="205" ht="15.75" customHeight="1">
      <c r="A205" s="227">
        <v>2018.0</v>
      </c>
      <c r="B205" s="228" t="s">
        <v>38</v>
      </c>
      <c r="C205" s="229" t="s">
        <v>108</v>
      </c>
      <c r="D205" s="230">
        <v>1527.4213543547621</v>
      </c>
      <c r="E205" s="230">
        <v>1679.8210268137334</v>
      </c>
      <c r="F205" s="230">
        <v>2285.900843807057</v>
      </c>
      <c r="G205" s="230">
        <v>2488.3716855957955</v>
      </c>
      <c r="H205" s="230">
        <v>3653.7305550033075</v>
      </c>
      <c r="I205" s="230">
        <v>3326.331756009028</v>
      </c>
      <c r="J205" s="230">
        <v>3558.295564867154</v>
      </c>
      <c r="K205" s="230">
        <v>5460.954362962197</v>
      </c>
      <c r="L205" s="230">
        <v>3215.644493749466</v>
      </c>
      <c r="M205" s="230">
        <v>2227.159332949438</v>
      </c>
      <c r="N205" s="230">
        <v>1324.8887620220144</v>
      </c>
      <c r="O205" s="230">
        <v>1302.0255367083564</v>
      </c>
      <c r="P205" s="230">
        <v>32050.545274842305</v>
      </c>
      <c r="Q205" s="231" t="s">
        <v>135</v>
      </c>
      <c r="R205" s="232" t="s">
        <v>75</v>
      </c>
      <c r="S205" s="232" t="s">
        <v>76</v>
      </c>
    </row>
    <row r="206" ht="15.75" customHeight="1">
      <c r="A206" s="227">
        <v>2018.0</v>
      </c>
      <c r="B206" s="228" t="s">
        <v>38</v>
      </c>
      <c r="C206" s="229" t="s">
        <v>109</v>
      </c>
      <c r="D206" s="230">
        <v>44.20259019422932</v>
      </c>
      <c r="E206" s="230">
        <v>81.2095787470568</v>
      </c>
      <c r="F206" s="230">
        <v>64.40237342859564</v>
      </c>
      <c r="G206" s="230">
        <v>54.44913548909226</v>
      </c>
      <c r="H206" s="230">
        <v>73.27891919897546</v>
      </c>
      <c r="I206" s="230">
        <v>69.3031989335763</v>
      </c>
      <c r="J206" s="230">
        <v>92.81805145706834</v>
      </c>
      <c r="K206" s="230">
        <v>92.84996172470716</v>
      </c>
      <c r="L206" s="230">
        <v>121.3033103738776</v>
      </c>
      <c r="M206" s="230">
        <v>71.26465508966909</v>
      </c>
      <c r="N206" s="230">
        <v>92.54368166842545</v>
      </c>
      <c r="O206" s="230">
        <v>96.89547317118901</v>
      </c>
      <c r="P206" s="230">
        <v>954.5209294764625</v>
      </c>
      <c r="Q206" s="231" t="s">
        <v>135</v>
      </c>
      <c r="R206" s="232" t="s">
        <v>75</v>
      </c>
      <c r="S206" s="232" t="s">
        <v>76</v>
      </c>
    </row>
    <row r="207" ht="15.75" customHeight="1">
      <c r="A207" s="227">
        <v>2018.0</v>
      </c>
      <c r="B207" s="228" t="s">
        <v>38</v>
      </c>
      <c r="C207" s="229" t="s">
        <v>110</v>
      </c>
      <c r="D207" s="230">
        <v>23.725554409502603</v>
      </c>
      <c r="E207" s="230">
        <v>33.26983850238268</v>
      </c>
      <c r="F207" s="230">
        <v>56.61818233839911</v>
      </c>
      <c r="G207" s="230">
        <v>105.90924634328593</v>
      </c>
      <c r="H207" s="230">
        <v>175.0204672019858</v>
      </c>
      <c r="I207" s="230">
        <v>151.205210162993</v>
      </c>
      <c r="J207" s="230">
        <v>171.7700478579185</v>
      </c>
      <c r="K207" s="230">
        <v>244.12798129870828</v>
      </c>
      <c r="L207" s="230">
        <v>212.67027032087248</v>
      </c>
      <c r="M207" s="230">
        <v>117.36488880770067</v>
      </c>
      <c r="N207" s="230">
        <v>60.90955089923735</v>
      </c>
      <c r="O207" s="230">
        <v>35.811649839329476</v>
      </c>
      <c r="P207" s="230">
        <v>1388.4028879823159</v>
      </c>
      <c r="Q207" s="231" t="s">
        <v>135</v>
      </c>
      <c r="R207" s="232" t="s">
        <v>75</v>
      </c>
      <c r="S207" s="232" t="s">
        <v>76</v>
      </c>
    </row>
    <row r="208" ht="15.75" customHeight="1">
      <c r="A208" s="227">
        <v>2018.0</v>
      </c>
      <c r="B208" s="228" t="s">
        <v>38</v>
      </c>
      <c r="C208" s="229" t="s">
        <v>111</v>
      </c>
      <c r="D208" s="230">
        <v>159.78984814324298</v>
      </c>
      <c r="E208" s="230">
        <v>65.39833477081206</v>
      </c>
      <c r="F208" s="230">
        <v>71.04667702377168</v>
      </c>
      <c r="G208" s="230">
        <v>121.45238158556089</v>
      </c>
      <c r="H208" s="230">
        <v>107.91119004906434</v>
      </c>
      <c r="I208" s="230">
        <v>88.00271911503029</v>
      </c>
      <c r="J208" s="230">
        <v>111.9206083191868</v>
      </c>
      <c r="K208" s="230">
        <v>114.76575533800765</v>
      </c>
      <c r="L208" s="230">
        <v>80.30957783831633</v>
      </c>
      <c r="M208" s="230">
        <v>74.21430702972862</v>
      </c>
      <c r="N208" s="230">
        <v>63.02827459017987</v>
      </c>
      <c r="O208" s="230">
        <v>135.45349637572133</v>
      </c>
      <c r="P208" s="230">
        <v>1193.2931701786229</v>
      </c>
      <c r="Q208" s="231" t="s">
        <v>135</v>
      </c>
      <c r="R208" s="232" t="s">
        <v>75</v>
      </c>
      <c r="S208" s="232" t="s">
        <v>76</v>
      </c>
    </row>
    <row r="209" ht="15.75" customHeight="1">
      <c r="A209" s="227">
        <v>2018.0</v>
      </c>
      <c r="B209" s="228" t="s">
        <v>38</v>
      </c>
      <c r="C209" s="229" t="s">
        <v>112</v>
      </c>
      <c r="D209" s="230">
        <v>821.1515887857581</v>
      </c>
      <c r="E209" s="230">
        <v>1158.9513039493456</v>
      </c>
      <c r="F209" s="230">
        <v>1577.0922834719265</v>
      </c>
      <c r="G209" s="230">
        <v>1271.2994275118263</v>
      </c>
      <c r="H209" s="230">
        <v>2001.4812997889794</v>
      </c>
      <c r="I209" s="230">
        <v>1754.4113362099338</v>
      </c>
      <c r="J209" s="230">
        <v>1804.1779294876349</v>
      </c>
      <c r="K209" s="230">
        <v>3247.6240295298467</v>
      </c>
      <c r="L209" s="230">
        <v>1431.62701079373</v>
      </c>
      <c r="M209" s="230">
        <v>1128.5568633599848</v>
      </c>
      <c r="N209" s="230">
        <v>680.8271411181914</v>
      </c>
      <c r="O209" s="230">
        <v>540.1761719294383</v>
      </c>
      <c r="P209" s="230">
        <v>17417.376385936594</v>
      </c>
      <c r="Q209" s="231" t="s">
        <v>135</v>
      </c>
      <c r="R209" s="232" t="s">
        <v>75</v>
      </c>
      <c r="S209" s="232" t="s">
        <v>76</v>
      </c>
    </row>
    <row r="210" ht="15.75" customHeight="1">
      <c r="A210" s="227">
        <v>2018.0</v>
      </c>
      <c r="B210" s="228" t="s">
        <v>38</v>
      </c>
      <c r="C210" s="229" t="s">
        <v>113</v>
      </c>
      <c r="D210" s="230">
        <v>1048.869581532733</v>
      </c>
      <c r="E210" s="230">
        <v>1338.8290559695972</v>
      </c>
      <c r="F210" s="230">
        <v>1769.159516262693</v>
      </c>
      <c r="G210" s="230">
        <v>1553.1101909297654</v>
      </c>
      <c r="H210" s="230">
        <v>2357.691876239005</v>
      </c>
      <c r="I210" s="230">
        <v>2062.9224644215333</v>
      </c>
      <c r="J210" s="230">
        <v>2180.6866371218084</v>
      </c>
      <c r="K210" s="230">
        <v>3699.3677278912696</v>
      </c>
      <c r="L210" s="230">
        <v>1845.9101693267964</v>
      </c>
      <c r="M210" s="230">
        <v>1391.4007142870832</v>
      </c>
      <c r="N210" s="230">
        <v>897.3086482760341</v>
      </c>
      <c r="O210" s="230">
        <v>808.336791315678</v>
      </c>
      <c r="P210" s="230">
        <v>20953.593373573996</v>
      </c>
      <c r="Q210" s="231" t="s">
        <v>135</v>
      </c>
      <c r="R210" s="232" t="s">
        <v>75</v>
      </c>
      <c r="S210" s="232" t="s">
        <v>76</v>
      </c>
    </row>
    <row r="211" ht="15.75" customHeight="1">
      <c r="A211" s="227">
        <v>2018.0</v>
      </c>
      <c r="B211" s="228" t="s">
        <v>38</v>
      </c>
      <c r="C211" s="229" t="s">
        <v>114</v>
      </c>
      <c r="D211" s="230">
        <v>26.37433997012533</v>
      </c>
      <c r="E211" s="230">
        <v>49.47839280254033</v>
      </c>
      <c r="F211" s="230">
        <v>49.28928006095975</v>
      </c>
      <c r="G211" s="230">
        <v>38.703281098965476</v>
      </c>
      <c r="H211" s="230">
        <v>53.00336077933982</v>
      </c>
      <c r="I211" s="230">
        <v>56.274232347767295</v>
      </c>
      <c r="J211" s="230">
        <v>54.775934126802916</v>
      </c>
      <c r="K211" s="230">
        <v>70.06161038871282</v>
      </c>
      <c r="L211" s="230">
        <v>57.850388230828905</v>
      </c>
      <c r="M211" s="230">
        <v>55.28496558671451</v>
      </c>
      <c r="N211" s="230">
        <v>47.22084507512007</v>
      </c>
      <c r="O211" s="230">
        <v>37.21477132496832</v>
      </c>
      <c r="P211" s="230">
        <v>595.5314017928456</v>
      </c>
      <c r="Q211" s="231" t="s">
        <v>135</v>
      </c>
      <c r="R211" s="232" t="s">
        <v>75</v>
      </c>
      <c r="S211" s="232" t="s">
        <v>76</v>
      </c>
    </row>
    <row r="212" ht="15.75" customHeight="1">
      <c r="A212" s="227">
        <v>2018.0</v>
      </c>
      <c r="B212" s="228" t="s">
        <v>38</v>
      </c>
      <c r="C212" s="229" t="s">
        <v>115</v>
      </c>
      <c r="D212" s="230">
        <v>60.40662419621717</v>
      </c>
      <c r="E212" s="230">
        <v>86.91189891035765</v>
      </c>
      <c r="F212" s="230">
        <v>119.44837760321576</v>
      </c>
      <c r="G212" s="230">
        <v>193.4247591150532</v>
      </c>
      <c r="H212" s="230">
        <v>345.3780140664236</v>
      </c>
      <c r="I212" s="230">
        <v>334.4180814256213</v>
      </c>
      <c r="J212" s="230">
        <v>334.82206098986507</v>
      </c>
      <c r="K212" s="230">
        <v>433.174938721946</v>
      </c>
      <c r="L212" s="230">
        <v>391.33336848829447</v>
      </c>
      <c r="M212" s="230">
        <v>199.69902772413937</v>
      </c>
      <c r="N212" s="230">
        <v>104.31181785614369</v>
      </c>
      <c r="O212" s="230">
        <v>65.45647921640007</v>
      </c>
      <c r="P212" s="230">
        <v>2668.7854483136775</v>
      </c>
      <c r="Q212" s="231" t="s">
        <v>135</v>
      </c>
      <c r="R212" s="232" t="s">
        <v>75</v>
      </c>
      <c r="S212" s="232" t="s">
        <v>76</v>
      </c>
    </row>
    <row r="213" ht="15.75" customHeight="1">
      <c r="A213" s="227">
        <v>2018.0</v>
      </c>
      <c r="B213" s="228" t="s">
        <v>38</v>
      </c>
      <c r="C213" s="229" t="s">
        <v>116</v>
      </c>
      <c r="D213" s="230">
        <v>113.18447576813043</v>
      </c>
      <c r="E213" s="230">
        <v>38.91200918863318</v>
      </c>
      <c r="F213" s="230">
        <v>43.27926742031425</v>
      </c>
      <c r="G213" s="230">
        <v>92.91107191295409</v>
      </c>
      <c r="H213" s="230">
        <v>67.2646417972501</v>
      </c>
      <c r="I213" s="230">
        <v>52.36161787344302</v>
      </c>
      <c r="J213" s="230">
        <v>79.27709755942398</v>
      </c>
      <c r="K213" s="230">
        <v>84.5441064323323</v>
      </c>
      <c r="L213" s="230">
        <v>49.37700544092481</v>
      </c>
      <c r="M213" s="230">
        <v>44.998608162358785</v>
      </c>
      <c r="N213" s="230">
        <v>36.25176260178512</v>
      </c>
      <c r="O213" s="230">
        <v>99.78407566344805</v>
      </c>
      <c r="P213" s="230">
        <v>802.1457398209982</v>
      </c>
      <c r="Q213" s="231" t="s">
        <v>135</v>
      </c>
      <c r="R213" s="232" t="s">
        <v>75</v>
      </c>
      <c r="S213" s="232" t="s">
        <v>76</v>
      </c>
    </row>
    <row r="214" ht="15.75" customHeight="1">
      <c r="A214" s="227">
        <v>2018.0</v>
      </c>
      <c r="B214" s="228" t="s">
        <v>38</v>
      </c>
      <c r="C214" s="229" t="s">
        <v>117</v>
      </c>
      <c r="D214" s="230">
        <v>195.02350233661755</v>
      </c>
      <c r="E214" s="230">
        <v>314.57249678625095</v>
      </c>
      <c r="F214" s="230">
        <v>428.0679055138086</v>
      </c>
      <c r="G214" s="230">
        <v>286.0423711901609</v>
      </c>
      <c r="H214" s="230">
        <v>450.3332924525204</v>
      </c>
      <c r="I214" s="230">
        <v>451.1343435968401</v>
      </c>
      <c r="J214" s="230">
        <v>405.9400341347179</v>
      </c>
      <c r="K214" s="230">
        <v>730.7154066442154</v>
      </c>
      <c r="L214" s="230">
        <v>340.0114150635109</v>
      </c>
      <c r="M214" s="230">
        <v>306.3225771977102</v>
      </c>
      <c r="N214" s="230">
        <v>184.7959383035091</v>
      </c>
      <c r="O214" s="230">
        <v>128.29184083324157</v>
      </c>
      <c r="P214" s="230">
        <v>4221.251124053103</v>
      </c>
      <c r="Q214" s="231" t="s">
        <v>135</v>
      </c>
      <c r="R214" s="232" t="s">
        <v>75</v>
      </c>
      <c r="S214" s="232" t="s">
        <v>76</v>
      </c>
    </row>
    <row r="215" ht="15.75" customHeight="1">
      <c r="A215" s="227">
        <v>2018.0</v>
      </c>
      <c r="B215" s="228" t="s">
        <v>38</v>
      </c>
      <c r="C215" s="229" t="s">
        <v>118</v>
      </c>
      <c r="D215" s="230">
        <v>394.9889422710905</v>
      </c>
      <c r="E215" s="230">
        <v>489.8747976877821</v>
      </c>
      <c r="F215" s="230">
        <v>640.0848305982984</v>
      </c>
      <c r="G215" s="230">
        <v>611.0814833171337</v>
      </c>
      <c r="H215" s="230">
        <v>915.9793090955338</v>
      </c>
      <c r="I215" s="230">
        <v>894.1882752436718</v>
      </c>
      <c r="J215" s="230">
        <v>874.8151268108098</v>
      </c>
      <c r="K215" s="230">
        <v>1318.4960621872065</v>
      </c>
      <c r="L215" s="230">
        <v>838.572177223559</v>
      </c>
      <c r="M215" s="230">
        <v>606.3051786709229</v>
      </c>
      <c r="N215" s="230">
        <v>372.580363836558</v>
      </c>
      <c r="O215" s="230">
        <v>330.747167038058</v>
      </c>
      <c r="P215" s="230">
        <v>8287.713713980624</v>
      </c>
      <c r="Q215" s="231" t="s">
        <v>135</v>
      </c>
      <c r="R215" s="232" t="s">
        <v>75</v>
      </c>
      <c r="S215" s="232" t="s">
        <v>76</v>
      </c>
    </row>
    <row r="216" ht="15.75" customHeight="1">
      <c r="A216" s="227">
        <v>2018.0</v>
      </c>
      <c r="B216" s="228" t="s">
        <v>38</v>
      </c>
      <c r="C216" s="229" t="s">
        <v>119</v>
      </c>
      <c r="D216" s="230">
        <v>13.074913165454623</v>
      </c>
      <c r="E216" s="230">
        <v>31.731122200822988</v>
      </c>
      <c r="F216" s="230">
        <v>26.448484136122836</v>
      </c>
      <c r="G216" s="230">
        <v>16.203999961526154</v>
      </c>
      <c r="H216" s="230">
        <v>23.184825867949243</v>
      </c>
      <c r="I216" s="230">
        <v>21.577691667062933</v>
      </c>
      <c r="J216" s="230">
        <v>26.75802792150102</v>
      </c>
      <c r="K216" s="230">
        <v>26.394086025191864</v>
      </c>
      <c r="L216" s="230">
        <v>35.88966724440287</v>
      </c>
      <c r="M216" s="230">
        <v>24.047317822769376</v>
      </c>
      <c r="N216" s="230">
        <v>31.67887882742043</v>
      </c>
      <c r="O216" s="230">
        <v>29.000735949829885</v>
      </c>
      <c r="P216" s="230">
        <v>305.98975079005425</v>
      </c>
      <c r="Q216" s="231" t="s">
        <v>135</v>
      </c>
      <c r="R216" s="232" t="s">
        <v>75</v>
      </c>
      <c r="S216" s="232" t="s">
        <v>76</v>
      </c>
    </row>
    <row r="217" ht="15.75" customHeight="1">
      <c r="A217" s="227">
        <v>2018.0</v>
      </c>
      <c r="B217" s="228" t="s">
        <v>38</v>
      </c>
      <c r="C217" s="229" t="s">
        <v>120</v>
      </c>
      <c r="D217" s="230">
        <v>6.627067153139998</v>
      </c>
      <c r="E217" s="230">
        <v>11.262856099203258</v>
      </c>
      <c r="F217" s="230">
        <v>15.541172573039919</v>
      </c>
      <c r="G217" s="230">
        <v>26.952644919678235</v>
      </c>
      <c r="H217" s="230">
        <v>48.477729758029106</v>
      </c>
      <c r="I217" s="230">
        <v>41.87153198645543</v>
      </c>
      <c r="J217" s="230">
        <v>44.64985027598288</v>
      </c>
      <c r="K217" s="230">
        <v>63.046838334567596</v>
      </c>
      <c r="L217" s="230">
        <v>58.83598487335571</v>
      </c>
      <c r="M217" s="230">
        <v>30.109442766779342</v>
      </c>
      <c r="N217" s="230">
        <v>16.784741302833766</v>
      </c>
      <c r="O217" s="230">
        <v>8.202940269146884</v>
      </c>
      <c r="P217" s="230">
        <v>372.36280031221213</v>
      </c>
      <c r="Q217" s="231" t="s">
        <v>135</v>
      </c>
      <c r="R217" s="232" t="s">
        <v>75</v>
      </c>
      <c r="S217" s="232" t="s">
        <v>76</v>
      </c>
    </row>
    <row r="218" ht="15.75" customHeight="1">
      <c r="A218" s="227">
        <v>2018.0</v>
      </c>
      <c r="B218" s="228" t="s">
        <v>38</v>
      </c>
      <c r="C218" s="229" t="s">
        <v>121</v>
      </c>
      <c r="D218" s="230">
        <v>45.27379030725217</v>
      </c>
      <c r="E218" s="230">
        <v>18.52952818506342</v>
      </c>
      <c r="F218" s="230">
        <v>20.129891823401973</v>
      </c>
      <c r="G218" s="230">
        <v>34.41150811590892</v>
      </c>
      <c r="H218" s="230">
        <v>30.574837180568235</v>
      </c>
      <c r="I218" s="230">
        <v>24.934103749258583</v>
      </c>
      <c r="J218" s="230">
        <v>31.71083902376959</v>
      </c>
      <c r="K218" s="230">
        <v>32.516964012435494</v>
      </c>
      <c r="L218" s="230">
        <v>22.754380387522957</v>
      </c>
      <c r="M218" s="230">
        <v>21.027386991756437</v>
      </c>
      <c r="N218" s="230">
        <v>17.858011133884297</v>
      </c>
      <c r="O218" s="230">
        <v>38.378490639787714</v>
      </c>
      <c r="P218" s="230">
        <v>338.0997315506098</v>
      </c>
      <c r="Q218" s="231" t="s">
        <v>135</v>
      </c>
      <c r="R218" s="232" t="s">
        <v>75</v>
      </c>
      <c r="S218" s="232" t="s">
        <v>76</v>
      </c>
    </row>
    <row r="219" ht="15.75" customHeight="1">
      <c r="A219" s="227">
        <v>2018.0</v>
      </c>
      <c r="B219" s="228" t="s">
        <v>38</v>
      </c>
      <c r="C219" s="229" t="s">
        <v>122</v>
      </c>
      <c r="D219" s="230">
        <v>195.02350233661755</v>
      </c>
      <c r="E219" s="230">
        <v>314.57249678625095</v>
      </c>
      <c r="F219" s="230">
        <v>428.0679055138086</v>
      </c>
      <c r="G219" s="230">
        <v>286.0423711901609</v>
      </c>
      <c r="H219" s="230">
        <v>450.3332924525204</v>
      </c>
      <c r="I219" s="230">
        <v>451.1343435968401</v>
      </c>
      <c r="J219" s="230">
        <v>405.9400341347179</v>
      </c>
      <c r="K219" s="230">
        <v>730.7154066442154</v>
      </c>
      <c r="L219" s="230">
        <v>340.0114150635109</v>
      </c>
      <c r="M219" s="230">
        <v>306.3225771977102</v>
      </c>
      <c r="N219" s="230">
        <v>184.7959383035091</v>
      </c>
      <c r="O219" s="230">
        <v>128.29184083324157</v>
      </c>
      <c r="P219" s="230">
        <v>4221.251124053103</v>
      </c>
      <c r="Q219" s="231" t="s">
        <v>135</v>
      </c>
      <c r="R219" s="232" t="s">
        <v>75</v>
      </c>
      <c r="S219" s="232" t="s">
        <v>76</v>
      </c>
    </row>
    <row r="220" ht="15.75" customHeight="1">
      <c r="A220" s="227">
        <v>2018.0</v>
      </c>
      <c r="B220" s="228" t="s">
        <v>38</v>
      </c>
      <c r="C220" s="229" t="s">
        <v>123</v>
      </c>
      <c r="D220" s="230">
        <v>259.9992729624644</v>
      </c>
      <c r="E220" s="230">
        <v>376.09600327134063</v>
      </c>
      <c r="F220" s="230">
        <v>490.1874540463734</v>
      </c>
      <c r="G220" s="230">
        <v>363.6105241872742</v>
      </c>
      <c r="H220" s="230">
        <v>552.570685259067</v>
      </c>
      <c r="I220" s="230">
        <v>539.517670999617</v>
      </c>
      <c r="J220" s="230">
        <v>509.05875135597137</v>
      </c>
      <c r="K220" s="230">
        <v>852.6732950164103</v>
      </c>
      <c r="L220" s="230">
        <v>457.49144756879247</v>
      </c>
      <c r="M220" s="230">
        <v>381.50672477901537</v>
      </c>
      <c r="N220" s="230">
        <v>251.1175695676476</v>
      </c>
      <c r="O220" s="230">
        <v>203.87400769200605</v>
      </c>
      <c r="P220" s="230">
        <v>5237.703406705979</v>
      </c>
      <c r="Q220" s="231" t="s">
        <v>135</v>
      </c>
      <c r="R220" s="232" t="s">
        <v>75</v>
      </c>
      <c r="S220" s="232" t="s">
        <v>76</v>
      </c>
    </row>
    <row r="221" ht="15.75" customHeight="1">
      <c r="A221" s="227">
        <v>2018.0</v>
      </c>
      <c r="B221" s="228" t="s">
        <v>38</v>
      </c>
      <c r="C221" s="229" t="s">
        <v>124</v>
      </c>
      <c r="D221" s="230">
        <v>13641.104033111755</v>
      </c>
      <c r="E221" s="230">
        <v>13655.425322659808</v>
      </c>
      <c r="F221" s="230">
        <v>13714.862375138735</v>
      </c>
      <c r="G221" s="230">
        <v>13714.862375138735</v>
      </c>
      <c r="H221" s="230">
        <v>13717.832122014966</v>
      </c>
      <c r="I221" s="230">
        <v>13719.0</v>
      </c>
      <c r="J221" s="230">
        <v>13719.0</v>
      </c>
      <c r="K221" s="230">
        <v>13719.0</v>
      </c>
      <c r="L221" s="230">
        <v>13719.0</v>
      </c>
      <c r="M221" s="230">
        <v>13685.856446292175</v>
      </c>
      <c r="N221" s="230">
        <v>13736.030573967248</v>
      </c>
      <c r="O221" s="230">
        <v>13669.44938809974</v>
      </c>
      <c r="P221" s="230">
        <v>13736.030573967248</v>
      </c>
      <c r="Q221" s="231" t="s">
        <v>135</v>
      </c>
      <c r="R221" s="232" t="s">
        <v>75</v>
      </c>
      <c r="S221" s="232" t="s">
        <v>76</v>
      </c>
    </row>
    <row r="222" ht="15.75" customHeight="1">
      <c r="A222" s="227">
        <v>2018.0</v>
      </c>
      <c r="B222" s="228" t="s">
        <v>38</v>
      </c>
      <c r="C222" s="229" t="s">
        <v>125</v>
      </c>
      <c r="D222" s="230">
        <v>29671.39895949012</v>
      </c>
      <c r="E222" s="230">
        <v>29438.855569025458</v>
      </c>
      <c r="F222" s="230">
        <v>55305.52183149736</v>
      </c>
      <c r="G222" s="230">
        <v>62986.90778250449</v>
      </c>
      <c r="H222" s="230">
        <v>65092.90962379341</v>
      </c>
      <c r="I222" s="230">
        <v>65160.8</v>
      </c>
      <c r="J222" s="230">
        <v>66479.8</v>
      </c>
      <c r="K222" s="230">
        <v>66479.8</v>
      </c>
      <c r="L222" s="230">
        <v>65120.86863962241</v>
      </c>
      <c r="M222" s="230">
        <v>64515.47354178907</v>
      </c>
      <c r="N222" s="230">
        <v>39620.339724231475</v>
      </c>
      <c r="O222" s="230">
        <v>33729.40634479146</v>
      </c>
      <c r="P222" s="230">
        <v>66479.8</v>
      </c>
      <c r="Q222" s="231" t="s">
        <v>135</v>
      </c>
      <c r="R222" s="232" t="s">
        <v>75</v>
      </c>
      <c r="S222" s="232" t="s">
        <v>76</v>
      </c>
    </row>
    <row r="223" ht="15.75" customHeight="1">
      <c r="A223" s="227">
        <v>2018.0</v>
      </c>
      <c r="B223" s="228" t="s">
        <v>38</v>
      </c>
      <c r="C223" s="229" t="s">
        <v>126</v>
      </c>
      <c r="D223" s="230">
        <v>43312.502992601876</v>
      </c>
      <c r="E223" s="230">
        <v>43094.28089168527</v>
      </c>
      <c r="F223" s="230">
        <v>69020.3842066361</v>
      </c>
      <c r="G223" s="230">
        <v>76701.77015764322</v>
      </c>
      <c r="H223" s="230">
        <v>78810.74174580838</v>
      </c>
      <c r="I223" s="230">
        <v>78879.8</v>
      </c>
      <c r="J223" s="230">
        <v>80198.8</v>
      </c>
      <c r="K223" s="230">
        <v>80198.8</v>
      </c>
      <c r="L223" s="230">
        <v>78839.86863962241</v>
      </c>
      <c r="M223" s="230">
        <v>78201.32998808124</v>
      </c>
      <c r="N223" s="230">
        <v>53356.37029819872</v>
      </c>
      <c r="O223" s="230">
        <v>47398.8557328912</v>
      </c>
      <c r="P223" s="230">
        <v>80198.8</v>
      </c>
      <c r="Q223" s="231" t="s">
        <v>135</v>
      </c>
      <c r="R223" s="232" t="s">
        <v>75</v>
      </c>
      <c r="S223" s="232" t="s">
        <v>76</v>
      </c>
    </row>
    <row r="224" ht="15.75" customHeight="1">
      <c r="A224" s="227">
        <v>2018.0</v>
      </c>
      <c r="B224" s="228" t="s">
        <v>38</v>
      </c>
      <c r="C224" s="229" t="s">
        <v>127</v>
      </c>
      <c r="D224" s="230">
        <v>42769.21928018366</v>
      </c>
      <c r="E224" s="230">
        <v>36434.811008393655</v>
      </c>
      <c r="F224" s="230">
        <v>45594.003938701564</v>
      </c>
      <c r="G224" s="230">
        <v>72266.97930457664</v>
      </c>
      <c r="H224" s="230">
        <v>97559.20456588661</v>
      </c>
      <c r="I224" s="230">
        <v>94089.76363611432</v>
      </c>
      <c r="J224" s="230">
        <v>116520.74924262277</v>
      </c>
      <c r="K224" s="230">
        <v>140607.84100150247</v>
      </c>
      <c r="L224" s="230">
        <v>111317.46219521205</v>
      </c>
      <c r="M224" s="230">
        <v>69080.10608138256</v>
      </c>
      <c r="N224" s="230">
        <v>43462.8307231474</v>
      </c>
      <c r="O224" s="230">
        <v>48031.583338956945</v>
      </c>
      <c r="P224" s="230">
        <v>917734.5543166806</v>
      </c>
      <c r="Q224" s="231" t="s">
        <v>135</v>
      </c>
      <c r="R224" s="232" t="s">
        <v>75</v>
      </c>
      <c r="S224" s="232" t="s">
        <v>76</v>
      </c>
    </row>
    <row r="225" ht="15.75" customHeight="1">
      <c r="A225" s="227">
        <v>2018.0</v>
      </c>
      <c r="B225" s="228" t="s">
        <v>38</v>
      </c>
      <c r="C225" s="229" t="s">
        <v>128</v>
      </c>
      <c r="D225" s="230">
        <v>7875.672074701961</v>
      </c>
      <c r="E225" s="230">
        <v>6896.837806697059</v>
      </c>
      <c r="F225" s="230">
        <v>8009.750879280707</v>
      </c>
      <c r="G225" s="230">
        <v>10571.563845635688</v>
      </c>
      <c r="H225" s="230">
        <v>12739.372179257298</v>
      </c>
      <c r="I225" s="230">
        <v>12373.111985753658</v>
      </c>
      <c r="J225" s="230">
        <v>13247.18485963426</v>
      </c>
      <c r="K225" s="230">
        <v>15584.446164404768</v>
      </c>
      <c r="L225" s="230">
        <v>13365.0934723237</v>
      </c>
      <c r="M225" s="230">
        <v>9931.93424906207</v>
      </c>
      <c r="N225" s="230">
        <v>7569.34856485223</v>
      </c>
      <c r="O225" s="230">
        <v>8196.597466327998</v>
      </c>
      <c r="P225" s="230">
        <v>10530.076128994282</v>
      </c>
      <c r="Q225" s="231" t="s">
        <v>135</v>
      </c>
      <c r="R225" s="232" t="s">
        <v>75</v>
      </c>
      <c r="S225" s="232" t="s">
        <v>76</v>
      </c>
    </row>
    <row r="226" ht="15.75" customHeight="1">
      <c r="A226" s="227">
        <v>2018.0</v>
      </c>
      <c r="B226" s="228" t="s">
        <v>38</v>
      </c>
      <c r="C226" s="229" t="s">
        <v>129</v>
      </c>
      <c r="D226" s="230">
        <v>706.269765569004</v>
      </c>
      <c r="E226" s="230">
        <v>520.8697228643878</v>
      </c>
      <c r="F226" s="230">
        <v>708.8085603351303</v>
      </c>
      <c r="G226" s="230">
        <v>1217.0722580839695</v>
      </c>
      <c r="H226" s="230">
        <v>1652.249255214328</v>
      </c>
      <c r="I226" s="230">
        <v>1571.9204197990946</v>
      </c>
      <c r="J226" s="230">
        <v>1754.1176353795192</v>
      </c>
      <c r="K226" s="230">
        <v>2213.3303334323505</v>
      </c>
      <c r="L226" s="230">
        <v>1784.0174829557359</v>
      </c>
      <c r="M226" s="230">
        <v>1098.6024695894532</v>
      </c>
      <c r="N226" s="230">
        <v>644.061620903823</v>
      </c>
      <c r="O226" s="230">
        <v>761.8493647789182</v>
      </c>
      <c r="P226" s="230">
        <v>14633.168888905713</v>
      </c>
      <c r="Q226" s="231" t="s">
        <v>135</v>
      </c>
      <c r="R226" s="232" t="s">
        <v>75</v>
      </c>
      <c r="S226" s="232" t="s">
        <v>76</v>
      </c>
    </row>
    <row r="227" ht="15.75" customHeight="1">
      <c r="A227" s="227">
        <v>2018.0</v>
      </c>
      <c r="B227" s="228" t="s">
        <v>38</v>
      </c>
      <c r="C227" s="229" t="s">
        <v>130</v>
      </c>
      <c r="D227" s="230">
        <v>227.71799274697491</v>
      </c>
      <c r="E227" s="230">
        <v>179.87775202025153</v>
      </c>
      <c r="F227" s="230">
        <v>192.0672327907664</v>
      </c>
      <c r="G227" s="230">
        <v>281.8107634179391</v>
      </c>
      <c r="H227" s="230">
        <v>356.21057645002566</v>
      </c>
      <c r="I227" s="230">
        <v>308.5111282115996</v>
      </c>
      <c r="J227" s="230">
        <v>376.5087076341736</v>
      </c>
      <c r="K227" s="230">
        <v>451.74369836142307</v>
      </c>
      <c r="L227" s="230">
        <v>414.2831585330664</v>
      </c>
      <c r="M227" s="230">
        <v>262.8438509270984</v>
      </c>
      <c r="N227" s="230">
        <v>216.48150715784269</v>
      </c>
      <c r="O227" s="230">
        <v>268.16061938623983</v>
      </c>
      <c r="P227" s="230">
        <v>3536.216987637401</v>
      </c>
      <c r="Q227" s="231" t="s">
        <v>135</v>
      </c>
      <c r="R227" s="232" t="s">
        <v>75</v>
      </c>
      <c r="S227" s="232" t="s">
        <v>76</v>
      </c>
    </row>
    <row r="228" ht="15.75" customHeight="1">
      <c r="A228" s="227">
        <v>2018.0</v>
      </c>
      <c r="B228" s="228" t="s">
        <v>38</v>
      </c>
      <c r="C228" s="229" t="s">
        <v>131</v>
      </c>
      <c r="D228" s="230">
        <v>199.96543993447293</v>
      </c>
      <c r="E228" s="230">
        <v>175.30230090153117</v>
      </c>
      <c r="F228" s="230">
        <v>212.01692508448977</v>
      </c>
      <c r="G228" s="230">
        <v>325.0391121269728</v>
      </c>
      <c r="H228" s="230">
        <v>465.64601664301347</v>
      </c>
      <c r="I228" s="230">
        <v>443.05393164683164</v>
      </c>
      <c r="J228" s="230">
        <v>468.8750926760919</v>
      </c>
      <c r="K228" s="230">
        <v>587.7806555429911</v>
      </c>
      <c r="L228" s="230">
        <v>498.56076216004817</v>
      </c>
      <c r="M228" s="230">
        <v>299.9826014732127</v>
      </c>
      <c r="N228" s="230">
        <v>187.78442553304887</v>
      </c>
      <c r="O228" s="230">
        <v>202.45532620481643</v>
      </c>
      <c r="P228" s="230">
        <v>4066.462589927521</v>
      </c>
      <c r="Q228" s="231" t="s">
        <v>135</v>
      </c>
      <c r="R228" s="232" t="s">
        <v>75</v>
      </c>
      <c r="S228" s="232" t="s">
        <v>76</v>
      </c>
    </row>
    <row r="229" ht="15.75" customHeight="1">
      <c r="A229" s="227">
        <v>2018.0</v>
      </c>
      <c r="B229" s="228" t="s">
        <v>38</v>
      </c>
      <c r="C229" s="229" t="s">
        <v>132</v>
      </c>
      <c r="D229" s="230">
        <v>64.97577062584679</v>
      </c>
      <c r="E229" s="230">
        <v>61.52350648508966</v>
      </c>
      <c r="F229" s="230">
        <v>62.119548532564735</v>
      </c>
      <c r="G229" s="230">
        <v>77.56815299711332</v>
      </c>
      <c r="H229" s="230">
        <v>102.23739280654658</v>
      </c>
      <c r="I229" s="230">
        <v>88.38332740277694</v>
      </c>
      <c r="J229" s="230">
        <v>103.11871722125349</v>
      </c>
      <c r="K229" s="230">
        <v>121.95788837219496</v>
      </c>
      <c r="L229" s="230">
        <v>117.48003250528154</v>
      </c>
      <c r="M229" s="230">
        <v>75.18414758130515</v>
      </c>
      <c r="N229" s="230">
        <v>66.32163126413849</v>
      </c>
      <c r="O229" s="230">
        <v>75.58216685876448</v>
      </c>
      <c r="P229" s="230">
        <v>1016.4522826528762</v>
      </c>
      <c r="Q229" s="231" t="s">
        <v>135</v>
      </c>
      <c r="R229" s="232" t="s">
        <v>75</v>
      </c>
      <c r="S229" s="232" t="s">
        <v>76</v>
      </c>
    </row>
    <row r="230" ht="15.75" customHeight="1">
      <c r="A230" s="227">
        <v>2017.0</v>
      </c>
      <c r="B230" s="228" t="s">
        <v>72</v>
      </c>
      <c r="C230" s="229" t="s">
        <v>73</v>
      </c>
      <c r="D230" s="230">
        <v>80328.37500774258</v>
      </c>
      <c r="E230" s="230">
        <v>84739.50076820559</v>
      </c>
      <c r="F230" s="230">
        <v>117042.24968951561</v>
      </c>
      <c r="G230" s="230">
        <v>137933.85803065004</v>
      </c>
      <c r="H230" s="230">
        <v>176440.1876982578</v>
      </c>
      <c r="I230" s="230">
        <v>173692.13672210183</v>
      </c>
      <c r="J230" s="230">
        <v>188790.31179527674</v>
      </c>
      <c r="K230" s="230">
        <v>251112.97129481952</v>
      </c>
      <c r="L230" s="230">
        <v>164752.18289871162</v>
      </c>
      <c r="M230" s="230">
        <v>116395.27441254783</v>
      </c>
      <c r="N230" s="230">
        <v>69870.35029291925</v>
      </c>
      <c r="O230" s="230">
        <v>73084.76146318228</v>
      </c>
      <c r="P230" s="230">
        <v>1634182.1600739306</v>
      </c>
      <c r="Q230" s="231" t="s">
        <v>136</v>
      </c>
      <c r="R230" s="232" t="s">
        <v>75</v>
      </c>
      <c r="S230" s="232" t="s">
        <v>76</v>
      </c>
    </row>
    <row r="231" ht="15.75" customHeight="1">
      <c r="A231" s="227">
        <v>2017.0</v>
      </c>
      <c r="B231" s="228" t="s">
        <v>72</v>
      </c>
      <c r="C231" s="229" t="s">
        <v>77</v>
      </c>
      <c r="D231" s="230">
        <v>29627.90997902645</v>
      </c>
      <c r="E231" s="230">
        <v>31810.84982359208</v>
      </c>
      <c r="F231" s="230">
        <v>44111.33677423952</v>
      </c>
      <c r="G231" s="230">
        <v>52108.07842951386</v>
      </c>
      <c r="H231" s="230">
        <v>65851.76612963725</v>
      </c>
      <c r="I231" s="230">
        <v>65833.01836107872</v>
      </c>
      <c r="J231" s="230">
        <v>69833.89129316589</v>
      </c>
      <c r="K231" s="230">
        <v>92356.12466451383</v>
      </c>
      <c r="L231" s="230">
        <v>60878.67866527787</v>
      </c>
      <c r="M231" s="230">
        <v>43938.51130284465</v>
      </c>
      <c r="N231" s="230">
        <v>25870.004222214622</v>
      </c>
      <c r="O231" s="230">
        <v>27108.128176684288</v>
      </c>
      <c r="P231" s="230">
        <v>609328.2978217889</v>
      </c>
      <c r="Q231" s="231" t="s">
        <v>136</v>
      </c>
      <c r="R231" s="232" t="s">
        <v>75</v>
      </c>
      <c r="S231" s="232" t="s">
        <v>76</v>
      </c>
    </row>
    <row r="232" ht="15.75" customHeight="1">
      <c r="A232" s="227">
        <v>2017.0</v>
      </c>
      <c r="B232" s="228" t="s">
        <v>72</v>
      </c>
      <c r="C232" s="229" t="s">
        <v>78</v>
      </c>
      <c r="D232" s="230">
        <v>109956.28498676902</v>
      </c>
      <c r="E232" s="230">
        <v>116550.35059179767</v>
      </c>
      <c r="F232" s="230">
        <v>161153.5864637551</v>
      </c>
      <c r="G232" s="230">
        <v>190041.9364601639</v>
      </c>
      <c r="H232" s="230">
        <v>242291.95382789505</v>
      </c>
      <c r="I232" s="230">
        <v>239525.15508318055</v>
      </c>
      <c r="J232" s="230">
        <v>258624.20308844262</v>
      </c>
      <c r="K232" s="230">
        <v>343469.09595933335</v>
      </c>
      <c r="L232" s="230">
        <v>225630.86156398949</v>
      </c>
      <c r="M232" s="230">
        <v>160333.7857153925</v>
      </c>
      <c r="N232" s="230">
        <v>95740.35451513386</v>
      </c>
      <c r="O232" s="230">
        <v>100192.88963986657</v>
      </c>
      <c r="P232" s="230">
        <v>2243510.4578957194</v>
      </c>
      <c r="Q232" s="231" t="s">
        <v>136</v>
      </c>
      <c r="R232" s="232" t="s">
        <v>75</v>
      </c>
      <c r="S232" s="232" t="s">
        <v>76</v>
      </c>
    </row>
    <row r="233" ht="15.75" customHeight="1">
      <c r="A233" s="227">
        <v>2017.0</v>
      </c>
      <c r="B233" s="228" t="s">
        <v>72</v>
      </c>
      <c r="C233" s="229" t="s">
        <v>79</v>
      </c>
      <c r="D233" s="230">
        <v>66940.31250645214</v>
      </c>
      <c r="E233" s="230">
        <v>70616.25064017132</v>
      </c>
      <c r="F233" s="230">
        <v>97535.20807459636</v>
      </c>
      <c r="G233" s="230">
        <v>114944.88169220838</v>
      </c>
      <c r="H233" s="230">
        <v>147033.4897485482</v>
      </c>
      <c r="I233" s="230">
        <v>144743.4472684182</v>
      </c>
      <c r="J233" s="230">
        <v>157325.25982939728</v>
      </c>
      <c r="K233" s="230">
        <v>209260.8094123496</v>
      </c>
      <c r="L233" s="230">
        <v>137293.48574892635</v>
      </c>
      <c r="M233" s="230">
        <v>96996.06201045653</v>
      </c>
      <c r="N233" s="230">
        <v>58225.29191076605</v>
      </c>
      <c r="O233" s="230">
        <v>60903.96788598524</v>
      </c>
      <c r="P233" s="230">
        <v>1361818.4667282759</v>
      </c>
      <c r="Q233" s="231" t="s">
        <v>136</v>
      </c>
      <c r="R233" s="232" t="s">
        <v>75</v>
      </c>
      <c r="S233" s="232" t="s">
        <v>76</v>
      </c>
    </row>
    <row r="234" ht="15.75" customHeight="1">
      <c r="A234" s="227">
        <v>2017.0</v>
      </c>
      <c r="B234" s="228" t="s">
        <v>72</v>
      </c>
      <c r="C234" s="229" t="s">
        <v>80</v>
      </c>
      <c r="D234" s="230">
        <v>13388.06250129043</v>
      </c>
      <c r="E234" s="230">
        <v>14123.250128034266</v>
      </c>
      <c r="F234" s="230">
        <v>19507.04161491927</v>
      </c>
      <c r="G234" s="230">
        <v>22988.976338441673</v>
      </c>
      <c r="H234" s="230">
        <v>29406.697949709636</v>
      </c>
      <c r="I234" s="230">
        <v>28948.68945368364</v>
      </c>
      <c r="J234" s="230">
        <v>31465.051965879462</v>
      </c>
      <c r="K234" s="230">
        <v>41852.16188246993</v>
      </c>
      <c r="L234" s="230">
        <v>27458.697149785272</v>
      </c>
      <c r="M234" s="230">
        <v>19399.212402091307</v>
      </c>
      <c r="N234" s="230">
        <v>11645.058382153211</v>
      </c>
      <c r="O234" s="230">
        <v>12180.793577197048</v>
      </c>
      <c r="P234" s="230">
        <v>272363.6933456551</v>
      </c>
      <c r="Q234" s="231" t="s">
        <v>136</v>
      </c>
      <c r="R234" s="232" t="s">
        <v>75</v>
      </c>
      <c r="S234" s="232" t="s">
        <v>76</v>
      </c>
    </row>
    <row r="235" ht="15.75" customHeight="1">
      <c r="A235" s="227">
        <v>2017.0</v>
      </c>
      <c r="B235" s="228" t="s">
        <v>72</v>
      </c>
      <c r="C235" s="229" t="s">
        <v>81</v>
      </c>
      <c r="D235" s="230">
        <v>13411.56309820034</v>
      </c>
      <c r="E235" s="230">
        <v>17795.189498947882</v>
      </c>
      <c r="F235" s="230">
        <v>18052.006748114294</v>
      </c>
      <c r="G235" s="230">
        <v>18818.800624123898</v>
      </c>
      <c r="H235" s="230">
        <v>23510.962364283587</v>
      </c>
      <c r="I235" s="230">
        <v>25037.00711387613</v>
      </c>
      <c r="J235" s="230">
        <v>30090.26135398841</v>
      </c>
      <c r="K235" s="230">
        <v>35785.06043344973</v>
      </c>
      <c r="L235" s="230">
        <v>28392.706893097857</v>
      </c>
      <c r="M235" s="230">
        <v>23216.505222787684</v>
      </c>
      <c r="N235" s="230">
        <v>19882.264807880332</v>
      </c>
      <c r="O235" s="230">
        <v>18570.124967397816</v>
      </c>
      <c r="P235" s="230">
        <v>272562.453126148</v>
      </c>
      <c r="Q235" s="231" t="s">
        <v>136</v>
      </c>
      <c r="R235" s="232" t="s">
        <v>75</v>
      </c>
      <c r="S235" s="232" t="s">
        <v>76</v>
      </c>
    </row>
    <row r="236" ht="15.75" customHeight="1">
      <c r="A236" s="227">
        <v>2017.0</v>
      </c>
      <c r="B236" s="228" t="s">
        <v>72</v>
      </c>
      <c r="C236" s="229" t="s">
        <v>82</v>
      </c>
      <c r="D236" s="230">
        <v>11751.147227000956</v>
      </c>
      <c r="E236" s="230">
        <v>14074.504962286532</v>
      </c>
      <c r="F236" s="230">
        <v>32032.230187423007</v>
      </c>
      <c r="G236" s="230">
        <v>51043.480674437174</v>
      </c>
      <c r="H236" s="230">
        <v>75940.25534134374</v>
      </c>
      <c r="I236" s="230">
        <v>73778.0430065689</v>
      </c>
      <c r="J236" s="230">
        <v>93334.57215813562</v>
      </c>
      <c r="K236" s="230">
        <v>107038.77037555355</v>
      </c>
      <c r="L236" s="230">
        <v>94280.49916462785</v>
      </c>
      <c r="M236" s="230">
        <v>52181.34451379069</v>
      </c>
      <c r="N236" s="230">
        <v>19987.691964878723</v>
      </c>
      <c r="O236" s="230">
        <v>15363.176662822705</v>
      </c>
      <c r="P236" s="230">
        <v>640805.7162388695</v>
      </c>
      <c r="Q236" s="231" t="s">
        <v>136</v>
      </c>
      <c r="R236" s="232" t="s">
        <v>75</v>
      </c>
      <c r="S236" s="232" t="s">
        <v>76</v>
      </c>
    </row>
    <row r="237" ht="15.75" customHeight="1">
      <c r="A237" s="227">
        <v>2017.0</v>
      </c>
      <c r="B237" s="228" t="s">
        <v>72</v>
      </c>
      <c r="C237" s="229" t="s">
        <v>83</v>
      </c>
      <c r="D237" s="230">
        <v>26579.415717017284</v>
      </c>
      <c r="E237" s="230">
        <v>9537.254049875544</v>
      </c>
      <c r="F237" s="230">
        <v>10857.682627160859</v>
      </c>
      <c r="G237" s="230">
        <v>22687.91509540781</v>
      </c>
      <c r="H237" s="230">
        <v>16775.982673418745</v>
      </c>
      <c r="I237" s="230">
        <v>13809.671789358183</v>
      </c>
      <c r="J237" s="230">
        <v>20978.20370106586</v>
      </c>
      <c r="K237" s="230">
        <v>23352.033506683543</v>
      </c>
      <c r="L237" s="230">
        <v>13605.90837748031</v>
      </c>
      <c r="M237" s="230">
        <v>11610.964726984985</v>
      </c>
      <c r="N237" s="230">
        <v>9340.415442139027</v>
      </c>
      <c r="O237" s="230">
        <v>24821.502301485303</v>
      </c>
      <c r="P237" s="230">
        <v>203956.95000807746</v>
      </c>
      <c r="Q237" s="231" t="s">
        <v>136</v>
      </c>
      <c r="R237" s="232" t="s">
        <v>75</v>
      </c>
      <c r="S237" s="232" t="s">
        <v>76</v>
      </c>
    </row>
    <row r="238" ht="15.75" customHeight="1">
      <c r="A238" s="227">
        <v>2017.0</v>
      </c>
      <c r="B238" s="228" t="s">
        <v>72</v>
      </c>
      <c r="C238" s="229" t="s">
        <v>84</v>
      </c>
      <c r="D238" s="230">
        <v>58214.15894455043</v>
      </c>
      <c r="E238" s="230">
        <v>75143.40208068771</v>
      </c>
      <c r="F238" s="230">
        <v>100211.666901057</v>
      </c>
      <c r="G238" s="230">
        <v>97491.74006619502</v>
      </c>
      <c r="H238" s="230">
        <v>126064.75344884899</v>
      </c>
      <c r="I238" s="230">
        <v>126900.43317337736</v>
      </c>
      <c r="J238" s="230">
        <v>114221.16587525274</v>
      </c>
      <c r="K238" s="230">
        <v>177293.23164364655</v>
      </c>
      <c r="L238" s="230">
        <v>89351.74712878346</v>
      </c>
      <c r="M238" s="230">
        <v>73324.97125182915</v>
      </c>
      <c r="N238" s="230">
        <v>46529.982300235795</v>
      </c>
      <c r="O238" s="230">
        <v>41438.08570816075</v>
      </c>
      <c r="P238" s="230">
        <v>1126185.338522625</v>
      </c>
      <c r="Q238" s="231" t="s">
        <v>136</v>
      </c>
      <c r="R238" s="232" t="s">
        <v>75</v>
      </c>
      <c r="S238" s="232" t="s">
        <v>76</v>
      </c>
    </row>
    <row r="239" ht="15.75" customHeight="1">
      <c r="A239" s="227">
        <v>2017.0</v>
      </c>
      <c r="B239" s="228" t="s">
        <v>72</v>
      </c>
      <c r="C239" s="229" t="s">
        <v>85</v>
      </c>
      <c r="D239" s="230">
        <v>6004.085120130618</v>
      </c>
      <c r="E239" s="230">
        <v>7846.216368943966</v>
      </c>
      <c r="F239" s="230">
        <v>10295.853125635822</v>
      </c>
      <c r="G239" s="230">
        <v>12970.539882363944</v>
      </c>
      <c r="H239" s="230">
        <v>16706.494709232047</v>
      </c>
      <c r="I239" s="230">
        <v>16819.21345844101</v>
      </c>
      <c r="J239" s="230">
        <v>28316.304904011366</v>
      </c>
      <c r="K239" s="230">
        <v>29871.628449032152</v>
      </c>
      <c r="L239" s="230">
        <v>22836.086453682463</v>
      </c>
      <c r="M239" s="230">
        <v>14879.022872580894</v>
      </c>
      <c r="N239" s="230">
        <v>9200.014260072423</v>
      </c>
      <c r="O239" s="230">
        <v>8128.752137080498</v>
      </c>
      <c r="P239" s="230">
        <v>183874.21174120723</v>
      </c>
      <c r="Q239" s="231" t="s">
        <v>136</v>
      </c>
      <c r="R239" s="232" t="s">
        <v>75</v>
      </c>
      <c r="S239" s="232" t="s">
        <v>76</v>
      </c>
    </row>
    <row r="240" ht="15.75" customHeight="1">
      <c r="A240" s="227">
        <v>2017.0</v>
      </c>
      <c r="B240" s="228" t="s">
        <v>72</v>
      </c>
      <c r="C240" s="229" t="s">
        <v>86</v>
      </c>
      <c r="D240" s="230">
        <v>19413.09231804678</v>
      </c>
      <c r="E240" s="230">
        <v>19490.409574094334</v>
      </c>
      <c r="F240" s="230">
        <v>26902.650288665587</v>
      </c>
      <c r="G240" s="230">
        <v>32145.445158835828</v>
      </c>
      <c r="H240" s="230">
        <v>40586.74094931327</v>
      </c>
      <c r="I240" s="230">
        <v>39801.33116446047</v>
      </c>
      <c r="J240" s="230">
        <v>40817.11166822009</v>
      </c>
      <c r="K240" s="230">
        <v>55813.04005499152</v>
      </c>
      <c r="L240" s="230">
        <v>36559.093706903106</v>
      </c>
      <c r="M240" s="230">
        <v>26324.478971580018</v>
      </c>
      <c r="N240" s="230">
        <v>15831.392961651076</v>
      </c>
      <c r="O240" s="230">
        <v>17366.143560584336</v>
      </c>
      <c r="P240" s="230">
        <v>371050.93037734646</v>
      </c>
      <c r="Q240" s="231" t="s">
        <v>136</v>
      </c>
      <c r="R240" s="232" t="s">
        <v>75</v>
      </c>
      <c r="S240" s="232" t="s">
        <v>76</v>
      </c>
    </row>
    <row r="241" ht="15.75" customHeight="1">
      <c r="A241" s="227">
        <v>2017.0</v>
      </c>
      <c r="B241" s="228" t="s">
        <v>72</v>
      </c>
      <c r="C241" s="229" t="s">
        <v>87</v>
      </c>
      <c r="D241" s="230">
        <v>7451.744101012552</v>
      </c>
      <c r="E241" s="230">
        <v>7771.591582012975</v>
      </c>
      <c r="F241" s="230">
        <v>10495.892725216097</v>
      </c>
      <c r="G241" s="230">
        <v>12260.29128989616</v>
      </c>
      <c r="H241" s="230">
        <v>15935.017219006848</v>
      </c>
      <c r="I241" s="230">
        <v>15689.4199924659</v>
      </c>
      <c r="J241" s="230">
        <v>15808.72268606904</v>
      </c>
      <c r="K241" s="230">
        <v>21995.016240212695</v>
      </c>
      <c r="L241" s="230">
        <v>14182.238320414132</v>
      </c>
      <c r="M241" s="230">
        <v>9909.113366921529</v>
      </c>
      <c r="N241" s="230">
        <v>6179.811631065174</v>
      </c>
      <c r="O241" s="230">
        <v>6571.2792236115565</v>
      </c>
      <c r="P241" s="230">
        <v>144250.13837790466</v>
      </c>
      <c r="Q241" s="231" t="s">
        <v>136</v>
      </c>
      <c r="R241" s="232" t="s">
        <v>75</v>
      </c>
      <c r="S241" s="232" t="s">
        <v>76</v>
      </c>
    </row>
    <row r="242" ht="15.75" customHeight="1">
      <c r="A242" s="227">
        <v>2017.0</v>
      </c>
      <c r="B242" s="228" t="s">
        <v>72</v>
      </c>
      <c r="C242" s="229" t="s">
        <v>88</v>
      </c>
      <c r="D242" s="230">
        <v>24160.70897890819</v>
      </c>
      <c r="E242" s="230">
        <v>25689.250904200657</v>
      </c>
      <c r="F242" s="230">
        <v>36257.234910945204</v>
      </c>
      <c r="G242" s="230">
        <v>41381.45595615175</v>
      </c>
      <c r="H242" s="230">
        <v>52865.15250907774</v>
      </c>
      <c r="I242" s="230">
        <v>51960.835338571946</v>
      </c>
      <c r="J242" s="230">
        <v>51705.442171771276</v>
      </c>
      <c r="K242" s="230">
        <v>72796.70716922705</v>
      </c>
      <c r="L242" s="230">
        <v>45315.35893348912</v>
      </c>
      <c r="M242" s="230">
        <v>33196.74209241024</v>
      </c>
      <c r="N242" s="230">
        <v>19332.064393076504</v>
      </c>
      <c r="O242" s="230">
        <v>20297.681179051066</v>
      </c>
      <c r="P242" s="230">
        <v>474958.63453688077</v>
      </c>
      <c r="Q242" s="231" t="s">
        <v>136</v>
      </c>
      <c r="R242" s="232" t="s">
        <v>75</v>
      </c>
      <c r="S242" s="232" t="s">
        <v>76</v>
      </c>
    </row>
    <row r="243" ht="15.75" customHeight="1">
      <c r="A243" s="227">
        <v>2017.0</v>
      </c>
      <c r="B243" s="228" t="s">
        <v>72</v>
      </c>
      <c r="C243" s="229" t="s">
        <v>89</v>
      </c>
      <c r="D243" s="230">
        <v>9910.681988353996</v>
      </c>
      <c r="E243" s="230">
        <v>9818.782210919397</v>
      </c>
      <c r="F243" s="230">
        <v>13583.57702413365</v>
      </c>
      <c r="G243" s="230">
        <v>16187.149404960672</v>
      </c>
      <c r="H243" s="230">
        <v>20940.084361918278</v>
      </c>
      <c r="I243" s="230">
        <v>20472.647314478894</v>
      </c>
      <c r="J243" s="230">
        <v>20677.678399325527</v>
      </c>
      <c r="K243" s="230">
        <v>28784.417498886156</v>
      </c>
      <c r="L243" s="230">
        <v>18400.70833443752</v>
      </c>
      <c r="M243" s="230">
        <v>12686.704706963856</v>
      </c>
      <c r="N243" s="230">
        <v>7682.008664900873</v>
      </c>
      <c r="O243" s="230">
        <v>8540.111785657786</v>
      </c>
      <c r="P243" s="230">
        <v>187684.55169493658</v>
      </c>
      <c r="Q243" s="231" t="s">
        <v>136</v>
      </c>
      <c r="R243" s="232" t="s">
        <v>75</v>
      </c>
      <c r="S243" s="232" t="s">
        <v>76</v>
      </c>
    </row>
    <row r="244" ht="15.75" customHeight="1">
      <c r="A244" s="227">
        <v>2017.0</v>
      </c>
      <c r="B244" s="228" t="s">
        <v>72</v>
      </c>
      <c r="C244" s="229" t="s">
        <v>90</v>
      </c>
      <c r="D244" s="230">
        <v>66940.31250645214</v>
      </c>
      <c r="E244" s="230">
        <v>70616.25064017133</v>
      </c>
      <c r="F244" s="230">
        <v>97535.20807459636</v>
      </c>
      <c r="G244" s="230">
        <v>114944.88169220836</v>
      </c>
      <c r="H244" s="230">
        <v>147033.4897485482</v>
      </c>
      <c r="I244" s="230">
        <v>144743.44726841824</v>
      </c>
      <c r="J244" s="230">
        <v>157325.25982939728</v>
      </c>
      <c r="K244" s="230">
        <v>209260.80941234957</v>
      </c>
      <c r="L244" s="230">
        <v>137293.48574892635</v>
      </c>
      <c r="M244" s="230">
        <v>96996.06201045653</v>
      </c>
      <c r="N244" s="230">
        <v>58225.29191076606</v>
      </c>
      <c r="O244" s="230">
        <v>60903.967885985236</v>
      </c>
      <c r="P244" s="230">
        <v>1361818.4667282756</v>
      </c>
      <c r="Q244" s="231" t="s">
        <v>136</v>
      </c>
      <c r="R244" s="232" t="s">
        <v>75</v>
      </c>
      <c r="S244" s="232" t="s">
        <v>76</v>
      </c>
    </row>
    <row r="245" ht="15.75" customHeight="1">
      <c r="A245" s="227">
        <v>2017.0</v>
      </c>
      <c r="B245" s="228" t="s">
        <v>72</v>
      </c>
      <c r="C245" s="229" t="s">
        <v>91</v>
      </c>
      <c r="D245" s="230">
        <v>1073343.0</v>
      </c>
      <c r="E245" s="230">
        <v>1073343.0</v>
      </c>
      <c r="F245" s="230">
        <v>1073343.0</v>
      </c>
      <c r="G245" s="230">
        <v>1073343.0</v>
      </c>
      <c r="H245" s="230">
        <v>1073343.0</v>
      </c>
      <c r="I245" s="230">
        <v>1073343.0</v>
      </c>
      <c r="J245" s="230">
        <v>1073343.0</v>
      </c>
      <c r="K245" s="230">
        <v>1073343.0</v>
      </c>
      <c r="L245" s="230">
        <v>1073343.0</v>
      </c>
      <c r="M245" s="230">
        <v>1073343.0</v>
      </c>
      <c r="N245" s="230">
        <v>1073343.0</v>
      </c>
      <c r="O245" s="230">
        <v>1073343.0</v>
      </c>
      <c r="P245" s="230">
        <v>1073343.0</v>
      </c>
      <c r="Q245" s="231" t="s">
        <v>136</v>
      </c>
      <c r="R245" s="232" t="s">
        <v>75</v>
      </c>
      <c r="S245" s="232" t="s">
        <v>76</v>
      </c>
    </row>
    <row r="246" ht="15.75" customHeight="1">
      <c r="A246" s="227">
        <v>2017.0</v>
      </c>
      <c r="B246" s="228" t="s">
        <v>72</v>
      </c>
      <c r="C246" s="229" t="s">
        <v>92</v>
      </c>
      <c r="D246" s="230">
        <v>4448.619968289745</v>
      </c>
      <c r="E246" s="230">
        <v>4724.112525975027</v>
      </c>
      <c r="F246" s="230">
        <v>4752.107574645407</v>
      </c>
      <c r="G246" s="230">
        <v>4827.709660908103</v>
      </c>
      <c r="H246" s="230">
        <v>5124.882470448591</v>
      </c>
      <c r="I246" s="230">
        <v>5240.275161772457</v>
      </c>
      <c r="J246" s="230">
        <v>5423.507318191223</v>
      </c>
      <c r="K246" s="230">
        <v>5822.762582492934</v>
      </c>
      <c r="L246" s="230">
        <v>5491.36321169509</v>
      </c>
      <c r="M246" s="230">
        <v>5087.921189465478</v>
      </c>
      <c r="N246" s="230">
        <v>4855.97851094402</v>
      </c>
      <c r="O246" s="230">
        <v>4746.643042959854</v>
      </c>
      <c r="P246" s="230">
        <v>5045.490268148994</v>
      </c>
      <c r="Q246" s="231" t="s">
        <v>136</v>
      </c>
      <c r="R246" s="232" t="s">
        <v>75</v>
      </c>
      <c r="S246" s="232" t="s">
        <v>76</v>
      </c>
    </row>
    <row r="247" ht="15.75" customHeight="1">
      <c r="A247" s="227">
        <v>2017.0</v>
      </c>
      <c r="B247" s="228" t="s">
        <v>72</v>
      </c>
      <c r="C247" s="229" t="s">
        <v>93</v>
      </c>
      <c r="D247" s="230">
        <v>1871.665370779374</v>
      </c>
      <c r="E247" s="230">
        <v>2056.6098427768284</v>
      </c>
      <c r="F247" s="230">
        <v>3816.7165596012005</v>
      </c>
      <c r="G247" s="230">
        <v>5523.244807486922</v>
      </c>
      <c r="H247" s="230">
        <v>7881.47625044866</v>
      </c>
      <c r="I247" s="230">
        <v>7702.27703120118</v>
      </c>
      <c r="J247" s="230">
        <v>8139.555635634828</v>
      </c>
      <c r="K247" s="230">
        <v>9723.440812302924</v>
      </c>
      <c r="L247" s="230">
        <v>9002.200812238536</v>
      </c>
      <c r="M247" s="230">
        <v>5546.037321548554</v>
      </c>
      <c r="N247" s="230">
        <v>2675.7709637143043</v>
      </c>
      <c r="O247" s="230">
        <v>2218.326923129114</v>
      </c>
      <c r="P247" s="230">
        <v>5513.110194238536</v>
      </c>
      <c r="Q247" s="231" t="s">
        <v>136</v>
      </c>
      <c r="R247" s="232" t="s">
        <v>75</v>
      </c>
      <c r="S247" s="232" t="s">
        <v>76</v>
      </c>
    </row>
    <row r="248" ht="15.75" customHeight="1">
      <c r="A248" s="227">
        <v>2017.0</v>
      </c>
      <c r="B248" s="228" t="s">
        <v>72</v>
      </c>
      <c r="C248" s="229" t="s">
        <v>94</v>
      </c>
      <c r="D248" s="230">
        <v>2946.172520461187</v>
      </c>
      <c r="E248" s="230">
        <v>1052.268288185644</v>
      </c>
      <c r="F248" s="230">
        <v>1197.9347251789748</v>
      </c>
      <c r="G248" s="230">
        <v>2509.288516851101</v>
      </c>
      <c r="H248" s="230">
        <v>1850.6706549586572</v>
      </c>
      <c r="I248" s="230">
        <v>1516.5174625709635</v>
      </c>
      <c r="J248" s="230">
        <v>2304.75063853442</v>
      </c>
      <c r="K248" s="230">
        <v>2557.1508279223026</v>
      </c>
      <c r="L248" s="230">
        <v>1490.7300397474369</v>
      </c>
      <c r="M248" s="230">
        <v>1277.0338636915267</v>
      </c>
      <c r="N248" s="230">
        <v>1027.3408181473112</v>
      </c>
      <c r="O248" s="230">
        <v>2735.6825323540043</v>
      </c>
      <c r="P248" s="230">
        <v>1872.128407383627</v>
      </c>
      <c r="Q248" s="231" t="s">
        <v>136</v>
      </c>
      <c r="R248" s="232" t="s">
        <v>75</v>
      </c>
      <c r="S248" s="232" t="s">
        <v>76</v>
      </c>
    </row>
    <row r="249" ht="15.75" customHeight="1">
      <c r="A249" s="227">
        <v>2017.0</v>
      </c>
      <c r="B249" s="228" t="s">
        <v>72</v>
      </c>
      <c r="C249" s="229" t="s">
        <v>95</v>
      </c>
      <c r="D249" s="230">
        <v>6208.412662175509</v>
      </c>
      <c r="E249" s="230">
        <v>8017.152993106502</v>
      </c>
      <c r="F249" s="230">
        <v>10728.706785758954</v>
      </c>
      <c r="G249" s="230">
        <v>10363.75984548484</v>
      </c>
      <c r="H249" s="230">
        <v>13450.522503538494</v>
      </c>
      <c r="I249" s="230">
        <v>13435.607256018715</v>
      </c>
      <c r="J249" s="230">
        <v>12249.039425425804</v>
      </c>
      <c r="K249" s="230">
        <v>19059.99107604942</v>
      </c>
      <c r="L249" s="230">
        <v>9554.210932782684</v>
      </c>
      <c r="M249" s="230">
        <v>7805.733176928639</v>
      </c>
      <c r="N249" s="230">
        <v>4954.631837652439</v>
      </c>
      <c r="O249" s="230">
        <v>4374.952035546899</v>
      </c>
      <c r="P249" s="230">
        <v>10016.893377539076</v>
      </c>
      <c r="Q249" s="231" t="s">
        <v>136</v>
      </c>
      <c r="R249" s="232" t="s">
        <v>75</v>
      </c>
      <c r="S249" s="232" t="s">
        <v>76</v>
      </c>
    </row>
    <row r="250" ht="15.75" customHeight="1">
      <c r="A250" s="227">
        <v>2017.0</v>
      </c>
      <c r="B250" s="228" t="s">
        <v>72</v>
      </c>
      <c r="C250" s="229" t="s">
        <v>96</v>
      </c>
      <c r="D250" s="230">
        <v>15474.870521705816</v>
      </c>
      <c r="E250" s="230">
        <v>15850.143650044003</v>
      </c>
      <c r="F250" s="230">
        <v>20495.465645184537</v>
      </c>
      <c r="G250" s="230">
        <v>23224.002830730962</v>
      </c>
      <c r="H250" s="230">
        <v>28307.551879394403</v>
      </c>
      <c r="I250" s="230">
        <v>27894.676911563314</v>
      </c>
      <c r="J250" s="230">
        <v>28116.853017786278</v>
      </c>
      <c r="K250" s="230">
        <v>37163.345298767585</v>
      </c>
      <c r="L250" s="230">
        <v>25538.504996463747</v>
      </c>
      <c r="M250" s="230">
        <v>19716.725551634197</v>
      </c>
      <c r="N250" s="230">
        <v>13513.722130458074</v>
      </c>
      <c r="O250" s="230">
        <v>14075.604533989872</v>
      </c>
      <c r="P250" s="230">
        <v>22447.622247310235</v>
      </c>
      <c r="Q250" s="231" t="s">
        <v>136</v>
      </c>
      <c r="R250" s="232" t="s">
        <v>75</v>
      </c>
      <c r="S250" s="232" t="s">
        <v>76</v>
      </c>
    </row>
    <row r="251" ht="15.75" customHeight="1">
      <c r="A251" s="227">
        <v>2017.0</v>
      </c>
      <c r="B251" s="228" t="s">
        <v>72</v>
      </c>
      <c r="C251" s="229" t="s">
        <v>97</v>
      </c>
      <c r="D251" s="230">
        <v>3800.044393977898</v>
      </c>
      <c r="E251" s="230">
        <v>4080.0259493628314</v>
      </c>
      <c r="F251" s="230">
        <v>5657.673394393378</v>
      </c>
      <c r="G251" s="230">
        <v>6683.327020272704</v>
      </c>
      <c r="H251" s="230">
        <v>8446.077866836233</v>
      </c>
      <c r="I251" s="230">
        <v>8443.673297872008</v>
      </c>
      <c r="J251" s="230">
        <v>8956.821028081742</v>
      </c>
      <c r="K251" s="230">
        <v>11845.498856630518</v>
      </c>
      <c r="L251" s="230">
        <v>7808.234929110335</v>
      </c>
      <c r="M251" s="230">
        <v>5635.506982244306</v>
      </c>
      <c r="N251" s="230">
        <v>3318.059376662164</v>
      </c>
      <c r="O251" s="230">
        <v>3476.8598453946133</v>
      </c>
      <c r="P251" s="230">
        <v>6512.6502450698945</v>
      </c>
      <c r="Q251" s="231" t="s">
        <v>136</v>
      </c>
      <c r="R251" s="232" t="s">
        <v>75</v>
      </c>
      <c r="S251" s="232" t="s">
        <v>76</v>
      </c>
    </row>
    <row r="252" ht="15.75" customHeight="1">
      <c r="A252" s="227">
        <v>2017.0</v>
      </c>
      <c r="B252" s="228" t="s">
        <v>72</v>
      </c>
      <c r="C252" s="229" t="s">
        <v>98</v>
      </c>
      <c r="D252" s="230">
        <v>19274.914915683716</v>
      </c>
      <c r="E252" s="230">
        <v>19930.169599406836</v>
      </c>
      <c r="F252" s="230">
        <v>26153.139039577916</v>
      </c>
      <c r="G252" s="230">
        <v>29907.329851003666</v>
      </c>
      <c r="H252" s="230">
        <v>36753.62974623064</v>
      </c>
      <c r="I252" s="230">
        <v>36338.350209435324</v>
      </c>
      <c r="J252" s="230">
        <v>37073.67404586802</v>
      </c>
      <c r="K252" s="230">
        <v>49008.8441553981</v>
      </c>
      <c r="L252" s="230">
        <v>33346.73992557408</v>
      </c>
      <c r="M252" s="230">
        <v>25352.2325338785</v>
      </c>
      <c r="N252" s="230">
        <v>16831.78150712024</v>
      </c>
      <c r="O252" s="230">
        <v>17552.464379384484</v>
      </c>
      <c r="P252" s="230">
        <v>28960.27249238013</v>
      </c>
      <c r="Q252" s="231" t="s">
        <v>136</v>
      </c>
      <c r="R252" s="232" t="s">
        <v>75</v>
      </c>
      <c r="S252" s="232" t="s">
        <v>76</v>
      </c>
    </row>
    <row r="253" ht="15.75" customHeight="1">
      <c r="A253" s="227">
        <v>2017.0</v>
      </c>
      <c r="B253" s="228" t="s">
        <v>72</v>
      </c>
      <c r="C253" s="229" t="s">
        <v>99</v>
      </c>
      <c r="D253" s="230">
        <v>4574.276729776891</v>
      </c>
      <c r="E253" s="230">
        <v>4588.665077212153</v>
      </c>
      <c r="F253" s="230">
        <v>4859.735087489949</v>
      </c>
      <c r="G253" s="230">
        <v>4964.136456683765</v>
      </c>
      <c r="H253" s="230">
        <v>4986.8207515245185</v>
      </c>
      <c r="I253" s="230">
        <v>4994.149680529547</v>
      </c>
      <c r="J253" s="230">
        <v>5013.969067292421</v>
      </c>
      <c r="K253" s="230">
        <v>5057.110634932496</v>
      </c>
      <c r="L253" s="230">
        <v>5031.162348630358</v>
      </c>
      <c r="M253" s="230">
        <v>4970.558476137234</v>
      </c>
      <c r="N253" s="230">
        <v>4702.123182639863</v>
      </c>
      <c r="O253" s="230">
        <v>4614.159773224585</v>
      </c>
      <c r="P253" s="230">
        <v>4863.072272172815</v>
      </c>
      <c r="Q253" s="231" t="s">
        <v>136</v>
      </c>
      <c r="R253" s="232" t="s">
        <v>75</v>
      </c>
      <c r="S253" s="232" t="s">
        <v>76</v>
      </c>
    </row>
    <row r="254" ht="15.75" customHeight="1">
      <c r="A254" s="227">
        <v>2017.0</v>
      </c>
      <c r="B254" s="228" t="s">
        <v>72</v>
      </c>
      <c r="C254" s="229" t="s">
        <v>100</v>
      </c>
      <c r="D254" s="230">
        <v>3853.882885115829</v>
      </c>
      <c r="E254" s="230">
        <v>3869.231890051472</v>
      </c>
      <c r="F254" s="230">
        <v>5340.708312367224</v>
      </c>
      <c r="G254" s="230">
        <v>6381.50681521775</v>
      </c>
      <c r="H254" s="230">
        <v>8057.271028468783</v>
      </c>
      <c r="I254" s="230">
        <v>7901.3516479776645</v>
      </c>
      <c r="J254" s="230">
        <v>8103.004173723621</v>
      </c>
      <c r="K254" s="230">
        <v>11079.992631274814</v>
      </c>
      <c r="L254" s="230">
        <v>7257.703369668802</v>
      </c>
      <c r="M254" s="230">
        <v>5225.929867641568</v>
      </c>
      <c r="N254" s="230">
        <v>3142.8447041243417</v>
      </c>
      <c r="O254" s="230">
        <v>3447.523060835792</v>
      </c>
      <c r="P254" s="230">
        <v>6138.412532205639</v>
      </c>
      <c r="Q254" s="231" t="s">
        <v>136</v>
      </c>
      <c r="R254" s="232" t="s">
        <v>75</v>
      </c>
      <c r="S254" s="232" t="s">
        <v>76</v>
      </c>
    </row>
    <row r="255" ht="15.75" customHeight="1">
      <c r="A255" s="227">
        <v>2017.0</v>
      </c>
      <c r="B255" s="228" t="s">
        <v>72</v>
      </c>
      <c r="C255" s="229" t="s">
        <v>101</v>
      </c>
      <c r="D255" s="230">
        <v>1795.17059527313</v>
      </c>
      <c r="E255" s="230">
        <v>1872.2238039019821</v>
      </c>
      <c r="F255" s="230">
        <v>2528.5245623086857</v>
      </c>
      <c r="G255" s="230">
        <v>2953.5789359854975</v>
      </c>
      <c r="H255" s="230">
        <v>3838.8428210846732</v>
      </c>
      <c r="I255" s="230">
        <v>3779.6769515391757</v>
      </c>
      <c r="J255" s="230">
        <v>3808.417697945662</v>
      </c>
      <c r="K255" s="230">
        <v>5298.733539658124</v>
      </c>
      <c r="L255" s="230">
        <v>3416.587695825969</v>
      </c>
      <c r="M255" s="230">
        <v>2387.1658366674615</v>
      </c>
      <c r="N255" s="230">
        <v>1488.7543069155636</v>
      </c>
      <c r="O255" s="230">
        <v>1583.0612371610798</v>
      </c>
      <c r="P255" s="230">
        <v>2895.89483202225</v>
      </c>
      <c r="Q255" s="231" t="s">
        <v>136</v>
      </c>
      <c r="R255" s="232" t="s">
        <v>75</v>
      </c>
      <c r="S255" s="232" t="s">
        <v>76</v>
      </c>
    </row>
    <row r="256" ht="15.75" customHeight="1">
      <c r="A256" s="227">
        <v>2017.0</v>
      </c>
      <c r="B256" s="228" t="s">
        <v>72</v>
      </c>
      <c r="C256" s="229" t="s">
        <v>102</v>
      </c>
      <c r="D256" s="230">
        <v>4372.56706927577</v>
      </c>
      <c r="E256" s="230">
        <v>4649.200180182238</v>
      </c>
      <c r="F256" s="230">
        <v>6561.777286129912</v>
      </c>
      <c r="G256" s="230">
        <v>7489.15074265886</v>
      </c>
      <c r="H256" s="230">
        <v>9567.452063398867</v>
      </c>
      <c r="I256" s="230">
        <v>9403.790165753966</v>
      </c>
      <c r="J256" s="230">
        <v>9357.569512550224</v>
      </c>
      <c r="K256" s="230">
        <v>13174.633442990042</v>
      </c>
      <c r="L256" s="230">
        <v>8201.102309454669</v>
      </c>
      <c r="M256" s="230">
        <v>6007.894114664898</v>
      </c>
      <c r="N256" s="230">
        <v>3498.6865749709013</v>
      </c>
      <c r="O256" s="230">
        <v>3673.4423805053416</v>
      </c>
      <c r="P256" s="230">
        <v>7163.105486877973</v>
      </c>
      <c r="Q256" s="231" t="s">
        <v>136</v>
      </c>
      <c r="R256" s="232" t="s">
        <v>75</v>
      </c>
      <c r="S256" s="232" t="s">
        <v>76</v>
      </c>
    </row>
    <row r="257" ht="15.75" customHeight="1">
      <c r="A257" s="227">
        <v>2017.0</v>
      </c>
      <c r="B257" s="228" t="s">
        <v>72</v>
      </c>
      <c r="C257" s="229" t="s">
        <v>103</v>
      </c>
      <c r="D257" s="230">
        <v>878.973242264195</v>
      </c>
      <c r="E257" s="230">
        <v>870.8226986961571</v>
      </c>
      <c r="F257" s="230">
        <v>1204.7203968887668</v>
      </c>
      <c r="G257" s="230">
        <v>1435.629880185094</v>
      </c>
      <c r="H257" s="230">
        <v>1857.165214917563</v>
      </c>
      <c r="I257" s="230">
        <v>1815.7084657629637</v>
      </c>
      <c r="J257" s="230">
        <v>1833.892566274348</v>
      </c>
      <c r="K257" s="230">
        <v>2552.8750499121043</v>
      </c>
      <c r="L257" s="230">
        <v>1631.9492728839475</v>
      </c>
      <c r="M257" s="230">
        <v>1125.1772565230387</v>
      </c>
      <c r="N257" s="230">
        <v>681.313361807405</v>
      </c>
      <c r="O257" s="230">
        <v>757.4180822630753</v>
      </c>
      <c r="P257" s="230">
        <v>1387.1371240315548</v>
      </c>
      <c r="Q257" s="231" t="s">
        <v>136</v>
      </c>
      <c r="R257" s="232" t="s">
        <v>75</v>
      </c>
      <c r="S257" s="232" t="s">
        <v>76</v>
      </c>
    </row>
    <row r="258" ht="15.75" customHeight="1">
      <c r="A258" s="227">
        <v>2017.0</v>
      </c>
      <c r="B258" s="228" t="s">
        <v>72</v>
      </c>
      <c r="C258" s="229" t="s">
        <v>104</v>
      </c>
      <c r="D258" s="230">
        <v>119.15090144986935</v>
      </c>
      <c r="E258" s="230">
        <v>155.41902760015373</v>
      </c>
      <c r="F258" s="230">
        <v>158.48955936910994</v>
      </c>
      <c r="G258" s="230">
        <v>168.02838319015552</v>
      </c>
      <c r="H258" s="230">
        <v>208.70847726331914</v>
      </c>
      <c r="I258" s="230">
        <v>222.5062343329149</v>
      </c>
      <c r="J258" s="230">
        <v>245.32776527017285</v>
      </c>
      <c r="K258" s="230">
        <v>293.00853198367383</v>
      </c>
      <c r="L258" s="230">
        <v>251.65097275695294</v>
      </c>
      <c r="M258" s="230">
        <v>204.28326532545861</v>
      </c>
      <c r="N258" s="230">
        <v>174.63615781558713</v>
      </c>
      <c r="O258" s="230">
        <v>164.17988095949178</v>
      </c>
      <c r="P258" s="230">
        <v>2365.38915731686</v>
      </c>
      <c r="Q258" s="231" t="s">
        <v>136</v>
      </c>
      <c r="R258" s="232" t="s">
        <v>75</v>
      </c>
      <c r="S258" s="232" t="s">
        <v>76</v>
      </c>
    </row>
    <row r="259" ht="15.75" customHeight="1">
      <c r="A259" s="227">
        <v>2017.0</v>
      </c>
      <c r="B259" s="228" t="s">
        <v>72</v>
      </c>
      <c r="C259" s="229" t="s">
        <v>105</v>
      </c>
      <c r="D259" s="230">
        <v>217.05002063257047</v>
      </c>
      <c r="E259" s="230">
        <v>260.13747409716865</v>
      </c>
      <c r="F259" s="230">
        <v>601.2704476570998</v>
      </c>
      <c r="G259" s="230">
        <v>967.6649887742655</v>
      </c>
      <c r="H259" s="230">
        <v>1462.2986871840262</v>
      </c>
      <c r="I259" s="230">
        <v>1421.8014538423233</v>
      </c>
      <c r="J259" s="230">
        <v>1536.6858877813295</v>
      </c>
      <c r="K259" s="230">
        <v>1879.8031819920866</v>
      </c>
      <c r="L259" s="230">
        <v>1717.7688068821694</v>
      </c>
      <c r="M259" s="230">
        <v>984.0584007715253</v>
      </c>
      <c r="N259" s="230">
        <v>376.70686119700434</v>
      </c>
      <c r="O259" s="230">
        <v>286.183601171781</v>
      </c>
      <c r="P259" s="230">
        <v>11711.429811983351</v>
      </c>
      <c r="Q259" s="231" t="s">
        <v>136</v>
      </c>
      <c r="R259" s="232" t="s">
        <v>75</v>
      </c>
      <c r="S259" s="232" t="s">
        <v>76</v>
      </c>
    </row>
    <row r="260" ht="15.75" customHeight="1">
      <c r="A260" s="227">
        <v>2017.0</v>
      </c>
      <c r="B260" s="228" t="s">
        <v>72</v>
      </c>
      <c r="C260" s="229" t="s">
        <v>106</v>
      </c>
      <c r="D260" s="230">
        <v>543.0071404332269</v>
      </c>
      <c r="E260" s="230">
        <v>193.3318287719087</v>
      </c>
      <c r="F260" s="230">
        <v>220.09245583773355</v>
      </c>
      <c r="G260" s="230">
        <v>461.7924570969683</v>
      </c>
      <c r="H260" s="230">
        <v>339.9880009164129</v>
      </c>
      <c r="I260" s="230">
        <v>277.7299717832332</v>
      </c>
      <c r="J260" s="230">
        <v>422.21284130062907</v>
      </c>
      <c r="K260" s="230">
        <v>467.38974456780136</v>
      </c>
      <c r="L260" s="230">
        <v>272.5762733903627</v>
      </c>
      <c r="M260" s="230">
        <v>234.12054570483986</v>
      </c>
      <c r="N260" s="230">
        <v>188.3481939687768</v>
      </c>
      <c r="O260" s="230">
        <v>502.2542207532715</v>
      </c>
      <c r="P260" s="230">
        <v>4122.843674525165</v>
      </c>
      <c r="Q260" s="231" t="s">
        <v>136</v>
      </c>
      <c r="R260" s="232" t="s">
        <v>75</v>
      </c>
      <c r="S260" s="232" t="s">
        <v>76</v>
      </c>
    </row>
    <row r="261" ht="15.75" customHeight="1">
      <c r="A261" s="227">
        <v>2017.0</v>
      </c>
      <c r="B261" s="228" t="s">
        <v>72</v>
      </c>
      <c r="C261" s="229" t="s">
        <v>107</v>
      </c>
      <c r="D261" s="230">
        <v>1542.0452634462831</v>
      </c>
      <c r="E261" s="230">
        <v>1991.300107137528</v>
      </c>
      <c r="F261" s="230">
        <v>2664.795718667049</v>
      </c>
      <c r="G261" s="230">
        <v>2574.150213723807</v>
      </c>
      <c r="H261" s="230">
        <v>3340.840186707427</v>
      </c>
      <c r="I261" s="230">
        <v>3337.1355381857306</v>
      </c>
      <c r="J261" s="230">
        <v>3042.415872711309</v>
      </c>
      <c r="K261" s="230">
        <v>4734.119743556369</v>
      </c>
      <c r="L261" s="230">
        <v>2373.074490461075</v>
      </c>
      <c r="M261" s="230">
        <v>1938.7876625118643</v>
      </c>
      <c r="N261" s="230">
        <v>1230.63123750135</v>
      </c>
      <c r="O261" s="230">
        <v>1086.6503937990092</v>
      </c>
      <c r="P261" s="230">
        <v>29855.946428408806</v>
      </c>
      <c r="Q261" s="231" t="s">
        <v>136</v>
      </c>
      <c r="R261" s="232" t="s">
        <v>75</v>
      </c>
      <c r="S261" s="232" t="s">
        <v>76</v>
      </c>
    </row>
    <row r="262" ht="15.75" customHeight="1">
      <c r="A262" s="227">
        <v>2017.0</v>
      </c>
      <c r="B262" s="228" t="s">
        <v>72</v>
      </c>
      <c r="C262" s="229" t="s">
        <v>108</v>
      </c>
      <c r="D262" s="230">
        <v>2421.25332596195</v>
      </c>
      <c r="E262" s="230">
        <v>2600.188437606759</v>
      </c>
      <c r="F262" s="230">
        <v>3644.6481815309926</v>
      </c>
      <c r="G262" s="230">
        <v>4171.636042785196</v>
      </c>
      <c r="H262" s="230">
        <v>5351.835352071185</v>
      </c>
      <c r="I262" s="230">
        <v>5259.173198144202</v>
      </c>
      <c r="J262" s="230">
        <v>5246.64236706344</v>
      </c>
      <c r="K262" s="230">
        <v>7374.321202099931</v>
      </c>
      <c r="L262" s="230">
        <v>4615.07054349056</v>
      </c>
      <c r="M262" s="230">
        <v>3361.249874313688</v>
      </c>
      <c r="N262" s="230">
        <v>1970.322450482718</v>
      </c>
      <c r="O262" s="230">
        <v>2039.2680966835535</v>
      </c>
      <c r="P262" s="230">
        <v>48055.60907223418</v>
      </c>
      <c r="Q262" s="231" t="s">
        <v>136</v>
      </c>
      <c r="R262" s="232" t="s">
        <v>75</v>
      </c>
      <c r="S262" s="232" t="s">
        <v>76</v>
      </c>
    </row>
    <row r="263" ht="15.75" customHeight="1">
      <c r="A263" s="227">
        <v>2017.0</v>
      </c>
      <c r="B263" s="228" t="s">
        <v>72</v>
      </c>
      <c r="C263" s="229" t="s">
        <v>109</v>
      </c>
      <c r="D263" s="230">
        <v>57.02956481890157</v>
      </c>
      <c r="E263" s="230">
        <v>95.69615977674934</v>
      </c>
      <c r="F263" s="230">
        <v>78.57617100595877</v>
      </c>
      <c r="G263" s="230">
        <v>67.24126765999969</v>
      </c>
      <c r="H263" s="230">
        <v>86.63777152890655</v>
      </c>
      <c r="I263" s="230">
        <v>82.40110394932131</v>
      </c>
      <c r="J263" s="230">
        <v>115.95516740978117</v>
      </c>
      <c r="K263" s="230">
        <v>109.80095283493938</v>
      </c>
      <c r="L263" s="230">
        <v>145.93085760361052</v>
      </c>
      <c r="M263" s="230">
        <v>85.49859296419447</v>
      </c>
      <c r="N263" s="230">
        <v>108.76227317351783</v>
      </c>
      <c r="O263" s="230">
        <v>115.98950800003081</v>
      </c>
      <c r="P263" s="230">
        <v>1149.5193907259115</v>
      </c>
      <c r="Q263" s="231" t="s">
        <v>136</v>
      </c>
      <c r="R263" s="232" t="s">
        <v>75</v>
      </c>
      <c r="S263" s="232" t="s">
        <v>76</v>
      </c>
    </row>
    <row r="264" ht="15.75" customHeight="1">
      <c r="A264" s="227">
        <v>2017.0</v>
      </c>
      <c r="B264" s="228" t="s">
        <v>72</v>
      </c>
      <c r="C264" s="229" t="s">
        <v>110</v>
      </c>
      <c r="D264" s="230">
        <v>23.8179628743496</v>
      </c>
      <c r="E264" s="230">
        <v>33.70600878500517</v>
      </c>
      <c r="F264" s="230">
        <v>77.96871847415885</v>
      </c>
      <c r="G264" s="230">
        <v>134.43860303489578</v>
      </c>
      <c r="H264" s="230">
        <v>204.80639731919587</v>
      </c>
      <c r="I264" s="230">
        <v>177.54205812533743</v>
      </c>
      <c r="J264" s="230">
        <v>204.58133342740902</v>
      </c>
      <c r="K264" s="230">
        <v>273.5652676385912</v>
      </c>
      <c r="L264" s="230">
        <v>257.4050413127846</v>
      </c>
      <c r="M264" s="230">
        <v>147.47637692106733</v>
      </c>
      <c r="N264" s="230">
        <v>60.53626605208483</v>
      </c>
      <c r="O264" s="230">
        <v>35.895600642266444</v>
      </c>
      <c r="P264" s="230">
        <v>1631.7396346071462</v>
      </c>
      <c r="Q264" s="231" t="s">
        <v>136</v>
      </c>
      <c r="R264" s="232" t="s">
        <v>75</v>
      </c>
      <c r="S264" s="232" t="s">
        <v>76</v>
      </c>
    </row>
    <row r="265" ht="15.75" customHeight="1">
      <c r="A265" s="227">
        <v>2017.0</v>
      </c>
      <c r="B265" s="228" t="s">
        <v>72</v>
      </c>
      <c r="C265" s="229" t="s">
        <v>111</v>
      </c>
      <c r="D265" s="230">
        <v>212.35353790581354</v>
      </c>
      <c r="E265" s="230">
        <v>90.21798782215912</v>
      </c>
      <c r="F265" s="230">
        <v>99.9121691974789</v>
      </c>
      <c r="G265" s="230">
        <v>166.996574853019</v>
      </c>
      <c r="H265" s="230">
        <v>150.9407895172244</v>
      </c>
      <c r="I265" s="230">
        <v>123.31690481601991</v>
      </c>
      <c r="J265" s="230">
        <v>155.31675623122212</v>
      </c>
      <c r="K265" s="230">
        <v>162.90349549753873</v>
      </c>
      <c r="L265" s="230">
        <v>119.26065620563658</v>
      </c>
      <c r="M265" s="230">
        <v>106.91156793369512</v>
      </c>
      <c r="N265" s="230">
        <v>89.36278851414966</v>
      </c>
      <c r="O265" s="230">
        <v>185.47870587233012</v>
      </c>
      <c r="P265" s="230">
        <v>1662.9719343662873</v>
      </c>
      <c r="Q265" s="231" t="s">
        <v>136</v>
      </c>
      <c r="R265" s="232" t="s">
        <v>75</v>
      </c>
      <c r="S265" s="232" t="s">
        <v>76</v>
      </c>
    </row>
    <row r="266" ht="15.75" customHeight="1">
      <c r="A266" s="227">
        <v>2017.0</v>
      </c>
      <c r="B266" s="228" t="s">
        <v>72</v>
      </c>
      <c r="C266" s="229" t="s">
        <v>112</v>
      </c>
      <c r="D266" s="230">
        <v>1542.0452634462831</v>
      </c>
      <c r="E266" s="230">
        <v>1991.300107137528</v>
      </c>
      <c r="F266" s="230">
        <v>2664.795718667049</v>
      </c>
      <c r="G266" s="230">
        <v>2574.150213723807</v>
      </c>
      <c r="H266" s="230">
        <v>3340.840186707427</v>
      </c>
      <c r="I266" s="230">
        <v>3337.1355381857306</v>
      </c>
      <c r="J266" s="230">
        <v>3042.415872711309</v>
      </c>
      <c r="K266" s="230">
        <v>4734.119743556369</v>
      </c>
      <c r="L266" s="230">
        <v>2373.074490461075</v>
      </c>
      <c r="M266" s="230">
        <v>1938.7876625118643</v>
      </c>
      <c r="N266" s="230">
        <v>1230.63123750135</v>
      </c>
      <c r="O266" s="230">
        <v>1086.6503937990092</v>
      </c>
      <c r="P266" s="230">
        <v>29855.946428408806</v>
      </c>
      <c r="Q266" s="231" t="s">
        <v>136</v>
      </c>
      <c r="R266" s="232" t="s">
        <v>75</v>
      </c>
      <c r="S266" s="232" t="s">
        <v>76</v>
      </c>
    </row>
    <row r="267" ht="15.75" customHeight="1">
      <c r="A267" s="227">
        <v>2017.0</v>
      </c>
      <c r="B267" s="228" t="s">
        <v>72</v>
      </c>
      <c r="C267" s="229" t="s">
        <v>113</v>
      </c>
      <c r="D267" s="230">
        <v>1835.246329045348</v>
      </c>
      <c r="E267" s="230">
        <v>2210.9202635214415</v>
      </c>
      <c r="F267" s="230">
        <v>2921.2527773446454</v>
      </c>
      <c r="G267" s="230">
        <v>2942.826659271722</v>
      </c>
      <c r="H267" s="230">
        <v>3783.225145072754</v>
      </c>
      <c r="I267" s="230">
        <v>3720.395605076409</v>
      </c>
      <c r="J267" s="230">
        <v>3518.2691297797214</v>
      </c>
      <c r="K267" s="230">
        <v>5280.389459527439</v>
      </c>
      <c r="L267" s="230">
        <v>2895.6710455831067</v>
      </c>
      <c r="M267" s="230">
        <v>2278.6742003308213</v>
      </c>
      <c r="N267" s="230">
        <v>1489.2925652411022</v>
      </c>
      <c r="O267" s="230">
        <v>1424.0142083136366</v>
      </c>
      <c r="P267" s="230">
        <v>34300.17738810815</v>
      </c>
      <c r="Q267" s="231" t="s">
        <v>136</v>
      </c>
      <c r="R267" s="232" t="s">
        <v>75</v>
      </c>
      <c r="S267" s="232" t="s">
        <v>76</v>
      </c>
    </row>
    <row r="268" ht="15.75" customHeight="1">
      <c r="A268" s="227">
        <v>2017.0</v>
      </c>
      <c r="B268" s="228" t="s">
        <v>72</v>
      </c>
      <c r="C268" s="229" t="s">
        <v>114</v>
      </c>
      <c r="D268" s="230">
        <v>34.93311929982086</v>
      </c>
      <c r="E268" s="230">
        <v>60.00707959091692</v>
      </c>
      <c r="F268" s="230">
        <v>63.27799657984641</v>
      </c>
      <c r="G268" s="230">
        <v>49.96553539869399</v>
      </c>
      <c r="H268" s="230">
        <v>65.66969729905409</v>
      </c>
      <c r="I268" s="230">
        <v>69.75618593775035</v>
      </c>
      <c r="J268" s="230">
        <v>72.1116552787832</v>
      </c>
      <c r="K268" s="230">
        <v>84.76174494646946</v>
      </c>
      <c r="L268" s="230">
        <v>74.83521503175034</v>
      </c>
      <c r="M268" s="230">
        <v>70.44886639152631</v>
      </c>
      <c r="N268" s="230">
        <v>60.44309537097204</v>
      </c>
      <c r="O268" s="230">
        <v>49.447214288508874</v>
      </c>
      <c r="P268" s="230">
        <v>755.6574054140928</v>
      </c>
      <c r="Q268" s="231" t="s">
        <v>136</v>
      </c>
      <c r="R268" s="232" t="s">
        <v>75</v>
      </c>
      <c r="S268" s="232" t="s">
        <v>76</v>
      </c>
    </row>
    <row r="269" ht="15.75" customHeight="1">
      <c r="A269" s="227">
        <v>2017.0</v>
      </c>
      <c r="B269" s="228" t="s">
        <v>72</v>
      </c>
      <c r="C269" s="229" t="s">
        <v>115</v>
      </c>
      <c r="D269" s="230">
        <v>60.2871799345031</v>
      </c>
      <c r="E269" s="230">
        <v>87.2930304120641</v>
      </c>
      <c r="F269" s="230">
        <v>152.9747946294301</v>
      </c>
      <c r="G269" s="230">
        <v>229.49141450820306</v>
      </c>
      <c r="H269" s="230">
        <v>381.7789697374275</v>
      </c>
      <c r="I269" s="230">
        <v>374.0139908411114</v>
      </c>
      <c r="J269" s="230">
        <v>382.12013817646016</v>
      </c>
      <c r="K269" s="230">
        <v>461.26516030380543</v>
      </c>
      <c r="L269" s="230">
        <v>452.0312534160674</v>
      </c>
      <c r="M269" s="230">
        <v>239.28282184894994</v>
      </c>
      <c r="N269" s="230">
        <v>103.62921536853707</v>
      </c>
      <c r="O269" s="230">
        <v>65.89319927721786</v>
      </c>
      <c r="P269" s="230">
        <v>2990.061168453777</v>
      </c>
      <c r="Q269" s="231" t="s">
        <v>136</v>
      </c>
      <c r="R269" s="232" t="s">
        <v>75</v>
      </c>
      <c r="S269" s="232" t="s">
        <v>76</v>
      </c>
    </row>
    <row r="270" ht="15.75" customHeight="1">
      <c r="A270" s="227">
        <v>2017.0</v>
      </c>
      <c r="B270" s="228" t="s">
        <v>72</v>
      </c>
      <c r="C270" s="229" t="s">
        <v>116</v>
      </c>
      <c r="D270" s="230">
        <v>153.67809566506315</v>
      </c>
      <c r="E270" s="230">
        <v>53.97698981223882</v>
      </c>
      <c r="F270" s="230">
        <v>60.77514153507833</v>
      </c>
      <c r="G270" s="230">
        <v>128.0994987275368</v>
      </c>
      <c r="H270" s="230">
        <v>92.2136931914519</v>
      </c>
      <c r="I270" s="230">
        <v>75.05259649795796</v>
      </c>
      <c r="J270" s="230">
        <v>115.6553684374577</v>
      </c>
      <c r="K270" s="230">
        <v>123.75672976110849</v>
      </c>
      <c r="L270" s="230">
        <v>73.21487107535518</v>
      </c>
      <c r="M270" s="230">
        <v>63.52461426613526</v>
      </c>
      <c r="N270" s="230">
        <v>52.409575737414244</v>
      </c>
      <c r="O270" s="230">
        <v>140.06523218520022</v>
      </c>
      <c r="P270" s="230">
        <v>1132.422406891998</v>
      </c>
      <c r="Q270" s="231" t="s">
        <v>136</v>
      </c>
      <c r="R270" s="232" t="s">
        <v>75</v>
      </c>
      <c r="S270" s="232" t="s">
        <v>76</v>
      </c>
    </row>
    <row r="271" ht="15.75" customHeight="1">
      <c r="A271" s="227">
        <v>2017.0</v>
      </c>
      <c r="B271" s="228" t="s">
        <v>72</v>
      </c>
      <c r="C271" s="229" t="s">
        <v>117</v>
      </c>
      <c r="D271" s="230">
        <v>376.20108816941286</v>
      </c>
      <c r="E271" s="230">
        <v>531.251525137989</v>
      </c>
      <c r="F271" s="230">
        <v>698.9375691184072</v>
      </c>
      <c r="G271" s="230">
        <v>579.1837980878568</v>
      </c>
      <c r="H271" s="230">
        <v>751.689042009171</v>
      </c>
      <c r="I271" s="230">
        <v>822.8188042476563</v>
      </c>
      <c r="J271" s="230">
        <v>684.5435713600447</v>
      </c>
      <c r="K271" s="230">
        <v>1046.5856422722989</v>
      </c>
      <c r="L271" s="230">
        <v>558.7639337144284</v>
      </c>
      <c r="M271" s="230">
        <v>498.889292784138</v>
      </c>
      <c r="N271" s="230">
        <v>327.9750159861338</v>
      </c>
      <c r="O271" s="230">
        <v>267.2388228859752</v>
      </c>
      <c r="P271" s="230">
        <v>7144.078105773513</v>
      </c>
      <c r="Q271" s="231" t="s">
        <v>136</v>
      </c>
      <c r="R271" s="232" t="s">
        <v>75</v>
      </c>
      <c r="S271" s="232" t="s">
        <v>76</v>
      </c>
    </row>
    <row r="272" ht="15.75" customHeight="1">
      <c r="A272" s="227">
        <v>2017.0</v>
      </c>
      <c r="B272" s="228" t="s">
        <v>72</v>
      </c>
      <c r="C272" s="229" t="s">
        <v>118</v>
      </c>
      <c r="D272" s="230">
        <v>625.0994830687999</v>
      </c>
      <c r="E272" s="230">
        <v>732.5286249532089</v>
      </c>
      <c r="F272" s="230">
        <v>975.965501862762</v>
      </c>
      <c r="G272" s="230">
        <v>986.7402467222906</v>
      </c>
      <c r="H272" s="230">
        <v>1291.3514022371044</v>
      </c>
      <c r="I272" s="230">
        <v>1341.641577524476</v>
      </c>
      <c r="J272" s="230">
        <v>1254.4307332527455</v>
      </c>
      <c r="K272" s="230">
        <v>1716.3692772836823</v>
      </c>
      <c r="L272" s="230">
        <v>1158.8452732376013</v>
      </c>
      <c r="M272" s="230">
        <v>872.1455952907495</v>
      </c>
      <c r="N272" s="230">
        <v>544.4569024630572</v>
      </c>
      <c r="O272" s="230">
        <v>522.6444686369022</v>
      </c>
      <c r="P272" s="230">
        <v>12022.219086533381</v>
      </c>
      <c r="Q272" s="231" t="s">
        <v>136</v>
      </c>
      <c r="R272" s="232" t="s">
        <v>75</v>
      </c>
      <c r="S272" s="232" t="s">
        <v>76</v>
      </c>
    </row>
    <row r="273" ht="15.75" customHeight="1">
      <c r="A273" s="227">
        <v>2017.0</v>
      </c>
      <c r="B273" s="228" t="s">
        <v>72</v>
      </c>
      <c r="C273" s="229" t="s">
        <v>119</v>
      </c>
      <c r="D273" s="230">
        <v>17.021236939311443</v>
      </c>
      <c r="E273" s="230">
        <v>37.251251701762406</v>
      </c>
      <c r="F273" s="230">
        <v>31.918744691705754</v>
      </c>
      <c r="G273" s="230">
        <v>19.973263961866227</v>
      </c>
      <c r="H273" s="230">
        <v>27.30310323405733</v>
      </c>
      <c r="I273" s="230">
        <v>25.649184083361753</v>
      </c>
      <c r="J273" s="230">
        <v>33.76868463929231</v>
      </c>
      <c r="K273" s="230">
        <v>31.20041679536712</v>
      </c>
      <c r="L273" s="230">
        <v>43.178190106097034</v>
      </c>
      <c r="M273" s="230">
        <v>29.077205076041214</v>
      </c>
      <c r="N273" s="230">
        <v>37.50957917173747</v>
      </c>
      <c r="O273" s="230">
        <v>34.97777652243296</v>
      </c>
      <c r="P273" s="230">
        <v>368.828636923033</v>
      </c>
      <c r="Q273" s="231" t="s">
        <v>136</v>
      </c>
      <c r="R273" s="232" t="s">
        <v>75</v>
      </c>
      <c r="S273" s="232" t="s">
        <v>76</v>
      </c>
    </row>
    <row r="274" ht="15.75" customHeight="1">
      <c r="A274" s="227">
        <v>2017.0</v>
      </c>
      <c r="B274" s="228" t="s">
        <v>72</v>
      </c>
      <c r="C274" s="229" t="s">
        <v>120</v>
      </c>
      <c r="D274" s="230">
        <v>6.617901665397023</v>
      </c>
      <c r="E274" s="230">
        <v>11.315435694018449</v>
      </c>
      <c r="F274" s="230">
        <v>19.85976691327204</v>
      </c>
      <c r="G274" s="230">
        <v>31.90988564602907</v>
      </c>
      <c r="H274" s="230">
        <v>53.52863732466787</v>
      </c>
      <c r="I274" s="230">
        <v>46.76641803559773</v>
      </c>
      <c r="J274" s="230">
        <v>50.873481034903094</v>
      </c>
      <c r="K274" s="230">
        <v>67.07433541338152</v>
      </c>
      <c r="L274" s="230">
        <v>67.84492395099502</v>
      </c>
      <c r="M274" s="230">
        <v>35.915294303307135</v>
      </c>
      <c r="N274" s="230">
        <v>16.674582868829617</v>
      </c>
      <c r="O274" s="230">
        <v>8.253703596833125</v>
      </c>
      <c r="P274" s="230">
        <v>416.63436644723174</v>
      </c>
      <c r="Q274" s="231" t="s">
        <v>136</v>
      </c>
      <c r="R274" s="232" t="s">
        <v>75</v>
      </c>
      <c r="S274" s="232" t="s">
        <v>76</v>
      </c>
    </row>
    <row r="275" ht="15.75" customHeight="1">
      <c r="A275" s="227">
        <v>2017.0</v>
      </c>
      <c r="B275" s="228" t="s">
        <v>72</v>
      </c>
      <c r="C275" s="229" t="s">
        <v>121</v>
      </c>
      <c r="D275" s="230">
        <v>60.113429151131626</v>
      </c>
      <c r="E275" s="230">
        <v>25.233746137124598</v>
      </c>
      <c r="F275" s="230">
        <v>27.694344211011977</v>
      </c>
      <c r="G275" s="230">
        <v>46.50213613418995</v>
      </c>
      <c r="H275" s="230">
        <v>41.19547290715822</v>
      </c>
      <c r="I275" s="230">
        <v>33.814770468813094</v>
      </c>
      <c r="J275" s="230">
        <v>43.09619197420952</v>
      </c>
      <c r="K275" s="230">
        <v>44.22638404087244</v>
      </c>
      <c r="L275" s="230">
        <v>32.37176552967208</v>
      </c>
      <c r="M275" s="230">
        <v>29.147971694640837</v>
      </c>
      <c r="N275" s="230">
        <v>24.947088218244893</v>
      </c>
      <c r="O275" s="230">
        <v>51.912262751000185</v>
      </c>
      <c r="P275" s="230">
        <v>460.2555632180694</v>
      </c>
      <c r="Q275" s="231" t="s">
        <v>136</v>
      </c>
      <c r="R275" s="232" t="s">
        <v>75</v>
      </c>
      <c r="S275" s="232" t="s">
        <v>76</v>
      </c>
    </row>
    <row r="276" ht="15.75" customHeight="1">
      <c r="A276" s="227">
        <v>2017.0</v>
      </c>
      <c r="B276" s="228" t="s">
        <v>72</v>
      </c>
      <c r="C276" s="229" t="s">
        <v>122</v>
      </c>
      <c r="D276" s="230">
        <v>376.20108816941286</v>
      </c>
      <c r="E276" s="230">
        <v>531.251525137989</v>
      </c>
      <c r="F276" s="230">
        <v>698.9375691184072</v>
      </c>
      <c r="G276" s="230">
        <v>579.1837980878568</v>
      </c>
      <c r="H276" s="230">
        <v>751.689042009171</v>
      </c>
      <c r="I276" s="230">
        <v>822.8188042476563</v>
      </c>
      <c r="J276" s="230">
        <v>684.5435713600447</v>
      </c>
      <c r="K276" s="230">
        <v>1046.5856422722989</v>
      </c>
      <c r="L276" s="230">
        <v>558.7639337144284</v>
      </c>
      <c r="M276" s="230">
        <v>498.889292784138</v>
      </c>
      <c r="N276" s="230">
        <v>327.9750159861338</v>
      </c>
      <c r="O276" s="230">
        <v>267.2388228859752</v>
      </c>
      <c r="P276" s="230">
        <v>7144.078105773513</v>
      </c>
      <c r="Q276" s="231" t="s">
        <v>136</v>
      </c>
      <c r="R276" s="232" t="s">
        <v>75</v>
      </c>
      <c r="S276" s="232" t="s">
        <v>76</v>
      </c>
    </row>
    <row r="277" ht="15.75" customHeight="1">
      <c r="A277" s="227">
        <v>2017.0</v>
      </c>
      <c r="B277" s="228" t="s">
        <v>72</v>
      </c>
      <c r="C277" s="229" t="s">
        <v>123</v>
      </c>
      <c r="D277" s="230">
        <v>459.953655925253</v>
      </c>
      <c r="E277" s="230">
        <v>605.0519586708945</v>
      </c>
      <c r="F277" s="230">
        <v>778.4104249343969</v>
      </c>
      <c r="G277" s="230">
        <v>677.569083829942</v>
      </c>
      <c r="H277" s="230">
        <v>873.7162554750544</v>
      </c>
      <c r="I277" s="230">
        <v>929.0491768354289</v>
      </c>
      <c r="J277" s="230">
        <v>812.2819290084497</v>
      </c>
      <c r="K277" s="230">
        <v>1189.08677852192</v>
      </c>
      <c r="L277" s="230">
        <v>702.1588133011926</v>
      </c>
      <c r="M277" s="230">
        <v>593.0297638581271</v>
      </c>
      <c r="N277" s="230">
        <v>407.1062662449458</v>
      </c>
      <c r="O277" s="230">
        <v>362.38256575624143</v>
      </c>
      <c r="P277" s="230">
        <v>8389.796672361847</v>
      </c>
      <c r="Q277" s="231" t="s">
        <v>136</v>
      </c>
      <c r="R277" s="232" t="s">
        <v>75</v>
      </c>
      <c r="S277" s="232" t="s">
        <v>76</v>
      </c>
    </row>
    <row r="278" ht="15.75" customHeight="1">
      <c r="A278" s="227">
        <v>2017.0</v>
      </c>
      <c r="B278" s="228" t="s">
        <v>72</v>
      </c>
      <c r="C278" s="229" t="s">
        <v>124</v>
      </c>
      <c r="D278" s="230">
        <v>16302.626799869236</v>
      </c>
      <c r="E278" s="230">
        <v>16341.349336843316</v>
      </c>
      <c r="F278" s="230">
        <v>16411.68094886317</v>
      </c>
      <c r="G278" s="230">
        <v>16428.842239185753</v>
      </c>
      <c r="H278" s="230">
        <v>16431.82643847985</v>
      </c>
      <c r="I278" s="230">
        <v>16450.0</v>
      </c>
      <c r="J278" s="230">
        <v>16450.0</v>
      </c>
      <c r="K278" s="230">
        <v>16450.0</v>
      </c>
      <c r="L278" s="230">
        <v>16468.0</v>
      </c>
      <c r="M278" s="230">
        <v>16434.8201390663</v>
      </c>
      <c r="N278" s="230">
        <v>16366.936260969393</v>
      </c>
      <c r="O278" s="230">
        <v>16192.707042825214</v>
      </c>
      <c r="P278" s="230">
        <v>16468.0</v>
      </c>
      <c r="Q278" s="231" t="s">
        <v>136</v>
      </c>
      <c r="R278" s="232" t="s">
        <v>75</v>
      </c>
      <c r="S278" s="232" t="s">
        <v>76</v>
      </c>
    </row>
    <row r="279" ht="15.75" customHeight="1">
      <c r="A279" s="227">
        <v>2017.0</v>
      </c>
      <c r="B279" s="228" t="s">
        <v>72</v>
      </c>
      <c r="C279" s="229" t="s">
        <v>125</v>
      </c>
      <c r="D279" s="230">
        <v>30510.234775798355</v>
      </c>
      <c r="E279" s="230">
        <v>30370.43003004665</v>
      </c>
      <c r="F279" s="230">
        <v>60717.298186879285</v>
      </c>
      <c r="G279" s="230">
        <v>71069.30367188802</v>
      </c>
      <c r="H279" s="230">
        <v>72907.12418836747</v>
      </c>
      <c r="I279" s="230">
        <v>72977.20000000001</v>
      </c>
      <c r="J279" s="230">
        <v>74458.20000000001</v>
      </c>
      <c r="K279" s="230">
        <v>74458.20000000001</v>
      </c>
      <c r="L279" s="230">
        <v>72928.17757091811</v>
      </c>
      <c r="M279" s="230">
        <v>71282.54560516046</v>
      </c>
      <c r="N279" s="230">
        <v>40047.78054877487</v>
      </c>
      <c r="O279" s="230">
        <v>35062.69850632985</v>
      </c>
      <c r="P279" s="230">
        <v>74458.20000000001</v>
      </c>
      <c r="Q279" s="231" t="s">
        <v>136</v>
      </c>
      <c r="R279" s="232" t="s">
        <v>75</v>
      </c>
      <c r="S279" s="232" t="s">
        <v>76</v>
      </c>
    </row>
    <row r="280" ht="15.75" customHeight="1">
      <c r="A280" s="227">
        <v>2017.0</v>
      </c>
      <c r="B280" s="228" t="s">
        <v>72</v>
      </c>
      <c r="C280" s="229" t="s">
        <v>126</v>
      </c>
      <c r="D280" s="230">
        <v>46812.86157566759</v>
      </c>
      <c r="E280" s="230">
        <v>46711.77936688997</v>
      </c>
      <c r="F280" s="230">
        <v>77128.97913574245</v>
      </c>
      <c r="G280" s="230">
        <v>87498.14591107378</v>
      </c>
      <c r="H280" s="230">
        <v>89338.95062684732</v>
      </c>
      <c r="I280" s="230">
        <v>89427.20000000001</v>
      </c>
      <c r="J280" s="230">
        <v>90908.20000000001</v>
      </c>
      <c r="K280" s="230">
        <v>90908.20000000001</v>
      </c>
      <c r="L280" s="230">
        <v>89396.17757091811</v>
      </c>
      <c r="M280" s="230">
        <v>87717.36574422676</v>
      </c>
      <c r="N280" s="230">
        <v>56414.71680974426</v>
      </c>
      <c r="O280" s="230">
        <v>51255.40554915506</v>
      </c>
      <c r="P280" s="230">
        <v>90908.20000000001</v>
      </c>
      <c r="Q280" s="231" t="s">
        <v>136</v>
      </c>
      <c r="R280" s="232" t="s">
        <v>75</v>
      </c>
      <c r="S280" s="232" t="s">
        <v>76</v>
      </c>
    </row>
    <row r="281" ht="15.75" customHeight="1">
      <c r="A281" s="227">
        <v>2017.0</v>
      </c>
      <c r="B281" s="228" t="s">
        <v>72</v>
      </c>
      <c r="C281" s="229" t="s">
        <v>127</v>
      </c>
      <c r="D281" s="230">
        <v>51742.12604221858</v>
      </c>
      <c r="E281" s="230">
        <v>41406.948511109964</v>
      </c>
      <c r="F281" s="230">
        <v>60941.91956269816</v>
      </c>
      <c r="G281" s="230">
        <v>92550.19639396889</v>
      </c>
      <c r="H281" s="230">
        <v>116227.20037904606</v>
      </c>
      <c r="I281" s="230">
        <v>112624.72190980321</v>
      </c>
      <c r="J281" s="230">
        <v>144403.03721318988</v>
      </c>
      <c r="K281" s="230">
        <v>166175.8643156868</v>
      </c>
      <c r="L281" s="230">
        <v>136279.11443520602</v>
      </c>
      <c r="M281" s="230">
        <v>87008.81446356335</v>
      </c>
      <c r="N281" s="230">
        <v>49210.37221489808</v>
      </c>
      <c r="O281" s="230">
        <v>58754.80393170583</v>
      </c>
      <c r="P281" s="230">
        <v>1117325.119373095</v>
      </c>
      <c r="Q281" s="231" t="s">
        <v>136</v>
      </c>
      <c r="R281" s="232" t="s">
        <v>75</v>
      </c>
      <c r="S281" s="232" t="s">
        <v>76</v>
      </c>
    </row>
    <row r="282" ht="15.75" customHeight="1">
      <c r="A282" s="227">
        <v>2017.0</v>
      </c>
      <c r="B282" s="228" t="s">
        <v>72</v>
      </c>
      <c r="C282" s="229" t="s">
        <v>128</v>
      </c>
      <c r="D282" s="230">
        <v>9266.457859530306</v>
      </c>
      <c r="E282" s="230">
        <v>7832.9906569375</v>
      </c>
      <c r="F282" s="230">
        <v>9766.758859425583</v>
      </c>
      <c r="G282" s="230">
        <v>12860.242985246125</v>
      </c>
      <c r="H282" s="230">
        <v>14857.02937585591</v>
      </c>
      <c r="I282" s="230">
        <v>14459.069655544601</v>
      </c>
      <c r="J282" s="230">
        <v>15867.813592360471</v>
      </c>
      <c r="K282" s="230">
        <v>18103.35422271816</v>
      </c>
      <c r="L282" s="230">
        <v>15984.294063681064</v>
      </c>
      <c r="M282" s="230">
        <v>11910.992374705558</v>
      </c>
      <c r="N282" s="230">
        <v>8559.090292805635</v>
      </c>
      <c r="O282" s="230">
        <v>9700.652498442973</v>
      </c>
      <c r="P282" s="230">
        <v>12430.728869771157</v>
      </c>
      <c r="Q282" s="231" t="s">
        <v>136</v>
      </c>
      <c r="R282" s="232" t="s">
        <v>75</v>
      </c>
      <c r="S282" s="232" t="s">
        <v>76</v>
      </c>
    </row>
    <row r="283" ht="15.75" customHeight="1">
      <c r="A283" s="227">
        <v>2017.0</v>
      </c>
      <c r="B283" s="228" t="s">
        <v>72</v>
      </c>
      <c r="C283" s="229" t="s">
        <v>129</v>
      </c>
      <c r="D283" s="230">
        <v>879.2080625156668</v>
      </c>
      <c r="E283" s="230">
        <v>608.888330469231</v>
      </c>
      <c r="F283" s="230">
        <v>979.8524628639432</v>
      </c>
      <c r="G283" s="230">
        <v>1597.4858290613893</v>
      </c>
      <c r="H283" s="230">
        <v>2010.9951653637581</v>
      </c>
      <c r="I283" s="230">
        <v>1922.0376599584713</v>
      </c>
      <c r="J283" s="230">
        <v>2204.2264943521313</v>
      </c>
      <c r="K283" s="230">
        <v>2640.201458543562</v>
      </c>
      <c r="L283" s="230">
        <v>2241.996053029485</v>
      </c>
      <c r="M283" s="230">
        <v>1422.4622118018237</v>
      </c>
      <c r="N283" s="230">
        <v>739.6912129813682</v>
      </c>
      <c r="O283" s="230">
        <v>952.6177028845443</v>
      </c>
      <c r="P283" s="230">
        <v>18199.662643825377</v>
      </c>
      <c r="Q283" s="231" t="s">
        <v>136</v>
      </c>
      <c r="R283" s="232" t="s">
        <v>75</v>
      </c>
      <c r="S283" s="232" t="s">
        <v>76</v>
      </c>
    </row>
    <row r="284" ht="15.75" customHeight="1">
      <c r="A284" s="227">
        <v>2017.0</v>
      </c>
      <c r="B284" s="228" t="s">
        <v>72</v>
      </c>
      <c r="C284" s="229" t="s">
        <v>130</v>
      </c>
      <c r="D284" s="230">
        <v>293.2010655990647</v>
      </c>
      <c r="E284" s="230">
        <v>219.62015638391364</v>
      </c>
      <c r="F284" s="230">
        <v>256.4570586775965</v>
      </c>
      <c r="G284" s="230">
        <v>368.67644554791445</v>
      </c>
      <c r="H284" s="230">
        <v>442.38495836532684</v>
      </c>
      <c r="I284" s="230">
        <v>383.2600668906787</v>
      </c>
      <c r="J284" s="230">
        <v>475.8532570684123</v>
      </c>
      <c r="K284" s="230">
        <v>546.2697159710693</v>
      </c>
      <c r="L284" s="230">
        <v>522.5965551220316</v>
      </c>
      <c r="M284" s="230">
        <v>339.8865378189569</v>
      </c>
      <c r="N284" s="230">
        <v>258.6613277397523</v>
      </c>
      <c r="O284" s="230">
        <v>337.3638145146274</v>
      </c>
      <c r="P284" s="230">
        <v>4444.2309596993455</v>
      </c>
      <c r="Q284" s="231" t="s">
        <v>136</v>
      </c>
      <c r="R284" s="232" t="s">
        <v>75</v>
      </c>
      <c r="S284" s="232" t="s">
        <v>76</v>
      </c>
    </row>
    <row r="285" ht="15.75" customHeight="1">
      <c r="A285" s="227">
        <v>2017.0</v>
      </c>
      <c r="B285" s="228" t="s">
        <v>72</v>
      </c>
      <c r="C285" s="229" t="s">
        <v>131</v>
      </c>
      <c r="D285" s="230">
        <v>248.8983948993871</v>
      </c>
      <c r="E285" s="230">
        <v>201.27709981521986</v>
      </c>
      <c r="F285" s="230">
        <v>277.02793274435487</v>
      </c>
      <c r="G285" s="230">
        <v>407.5564486344339</v>
      </c>
      <c r="H285" s="230">
        <v>539.6623602279334</v>
      </c>
      <c r="I285" s="230">
        <v>518.8227732768197</v>
      </c>
      <c r="J285" s="230">
        <v>569.887161892701</v>
      </c>
      <c r="K285" s="230">
        <v>669.7836350113835</v>
      </c>
      <c r="L285" s="230">
        <v>600.0813395231729</v>
      </c>
      <c r="M285" s="230">
        <v>373.2563025066115</v>
      </c>
      <c r="N285" s="230">
        <v>216.48188647692336</v>
      </c>
      <c r="O285" s="230">
        <v>255.40564575092696</v>
      </c>
      <c r="P285" s="230">
        <v>4878.140980759868</v>
      </c>
      <c r="Q285" s="231" t="s">
        <v>136</v>
      </c>
      <c r="R285" s="232" t="s">
        <v>75</v>
      </c>
      <c r="S285" s="232" t="s">
        <v>76</v>
      </c>
    </row>
    <row r="286" ht="15.75" customHeight="1">
      <c r="A286" s="227">
        <v>2017.0</v>
      </c>
      <c r="B286" s="228" t="s">
        <v>72</v>
      </c>
      <c r="C286" s="229" t="s">
        <v>132</v>
      </c>
      <c r="D286" s="230">
        <v>83.75256775584009</v>
      </c>
      <c r="E286" s="230">
        <v>73.80043353290546</v>
      </c>
      <c r="F286" s="230">
        <v>79.47285581598977</v>
      </c>
      <c r="G286" s="230">
        <v>98.38528574208524</v>
      </c>
      <c r="H286" s="230">
        <v>122.02721346588342</v>
      </c>
      <c r="I286" s="230">
        <v>106.23037258777258</v>
      </c>
      <c r="J286" s="230">
        <v>127.73835764840493</v>
      </c>
      <c r="K286" s="230">
        <v>142.50113624962108</v>
      </c>
      <c r="L286" s="230">
        <v>143.39487958676415</v>
      </c>
      <c r="M286" s="230">
        <v>94.14047107398918</v>
      </c>
      <c r="N286" s="230">
        <v>79.13125025881197</v>
      </c>
      <c r="O286" s="230">
        <v>95.14374287026627</v>
      </c>
      <c r="P286" s="230">
        <v>1245.7185665883342</v>
      </c>
      <c r="Q286" s="231" t="s">
        <v>136</v>
      </c>
      <c r="R286" s="232" t="s">
        <v>75</v>
      </c>
      <c r="S286" s="232" t="s">
        <v>76</v>
      </c>
    </row>
    <row r="287" ht="15.75" customHeight="1">
      <c r="A287" s="227">
        <v>2017.0</v>
      </c>
      <c r="B287" s="228" t="s">
        <v>38</v>
      </c>
      <c r="C287" s="229" t="s">
        <v>73</v>
      </c>
      <c r="D287" s="230">
        <v>51404.92324458642</v>
      </c>
      <c r="E287" s="230">
        <v>56017.71191346022</v>
      </c>
      <c r="F287" s="230">
        <v>74295.62879562656</v>
      </c>
      <c r="G287" s="230">
        <v>85381.868304429</v>
      </c>
      <c r="H287" s="230">
        <v>118797.63861799476</v>
      </c>
      <c r="I287" s="230">
        <v>112211.33668826273</v>
      </c>
      <c r="J287" s="230">
        <v>130632.03802811695</v>
      </c>
      <c r="K287" s="230">
        <v>181447.12347333273</v>
      </c>
      <c r="L287" s="230">
        <v>116745.60847493098</v>
      </c>
      <c r="M287" s="230">
        <v>76688.8650078044</v>
      </c>
      <c r="N287" s="230">
        <v>47990.9057941651</v>
      </c>
      <c r="O287" s="230">
        <v>47683.42582793135</v>
      </c>
      <c r="P287" s="230">
        <v>1099297.0741706411</v>
      </c>
      <c r="Q287" s="231" t="s">
        <v>137</v>
      </c>
      <c r="R287" s="232" t="s">
        <v>75</v>
      </c>
      <c r="S287" s="232" t="s">
        <v>76</v>
      </c>
    </row>
    <row r="288" ht="15.75" customHeight="1">
      <c r="A288" s="227">
        <v>2017.0</v>
      </c>
      <c r="B288" s="228" t="s">
        <v>38</v>
      </c>
      <c r="C288" s="229" t="s">
        <v>77</v>
      </c>
      <c r="D288" s="230">
        <v>17344.28264126482</v>
      </c>
      <c r="E288" s="230">
        <v>19059.138076009043</v>
      </c>
      <c r="F288" s="230">
        <v>25434.36718137652</v>
      </c>
      <c r="G288" s="230">
        <v>29245.45838143914</v>
      </c>
      <c r="H288" s="230">
        <v>40392.41929900959</v>
      </c>
      <c r="I288" s="230">
        <v>38048.324618285595</v>
      </c>
      <c r="J288" s="230">
        <v>44837.8644165157</v>
      </c>
      <c r="K288" s="230">
        <v>61812.15765238165</v>
      </c>
      <c r="L288" s="230">
        <v>39920.19361891274</v>
      </c>
      <c r="M288" s="230">
        <v>26355.73251266892</v>
      </c>
      <c r="N288" s="230">
        <v>16233.876811942042</v>
      </c>
      <c r="O288" s="230">
        <v>15956.841370030275</v>
      </c>
      <c r="P288" s="230">
        <v>374640.656579836</v>
      </c>
      <c r="Q288" s="231" t="s">
        <v>137</v>
      </c>
      <c r="R288" s="232" t="s">
        <v>75</v>
      </c>
      <c r="S288" s="232" t="s">
        <v>76</v>
      </c>
    </row>
    <row r="289" ht="15.75" customHeight="1">
      <c r="A289" s="227">
        <v>2017.0</v>
      </c>
      <c r="B289" s="228" t="s">
        <v>38</v>
      </c>
      <c r="C289" s="229" t="s">
        <v>78</v>
      </c>
      <c r="D289" s="230">
        <v>68749.20588585123</v>
      </c>
      <c r="E289" s="230">
        <v>75076.84998946926</v>
      </c>
      <c r="F289" s="230">
        <v>99729.99597700308</v>
      </c>
      <c r="G289" s="230">
        <v>114627.32668586813</v>
      </c>
      <c r="H289" s="230">
        <v>159190.05791700433</v>
      </c>
      <c r="I289" s="230">
        <v>150259.66130654834</v>
      </c>
      <c r="J289" s="230">
        <v>175469.90244463267</v>
      </c>
      <c r="K289" s="230">
        <v>243259.28112571436</v>
      </c>
      <c r="L289" s="230">
        <v>156665.80209384373</v>
      </c>
      <c r="M289" s="230">
        <v>103044.59752047333</v>
      </c>
      <c r="N289" s="230">
        <v>64224.78260610714</v>
      </c>
      <c r="O289" s="230">
        <v>63640.26719796163</v>
      </c>
      <c r="P289" s="230">
        <v>1473937.7307504772</v>
      </c>
      <c r="Q289" s="231" t="s">
        <v>137</v>
      </c>
      <c r="R289" s="232" t="s">
        <v>75</v>
      </c>
      <c r="S289" s="232" t="s">
        <v>76</v>
      </c>
    </row>
    <row r="290" ht="15.75" customHeight="1">
      <c r="A290" s="227">
        <v>2017.0</v>
      </c>
      <c r="B290" s="228" t="s">
        <v>38</v>
      </c>
      <c r="C290" s="229" t="s">
        <v>79</v>
      </c>
      <c r="D290" s="230">
        <v>42837.43603715534</v>
      </c>
      <c r="E290" s="230">
        <v>46681.42659455018</v>
      </c>
      <c r="F290" s="230">
        <v>61913.02399635547</v>
      </c>
      <c r="G290" s="230">
        <v>71151.55692035751</v>
      </c>
      <c r="H290" s="230">
        <v>98998.0321816623</v>
      </c>
      <c r="I290" s="230">
        <v>93509.44724021897</v>
      </c>
      <c r="J290" s="230">
        <v>108860.03169009747</v>
      </c>
      <c r="K290" s="230">
        <v>151205.93622777727</v>
      </c>
      <c r="L290" s="230">
        <v>97288.0070624425</v>
      </c>
      <c r="M290" s="230">
        <v>63907.387506503685</v>
      </c>
      <c r="N290" s="230">
        <v>39992.42149513758</v>
      </c>
      <c r="O290" s="230">
        <v>39736.188189942804</v>
      </c>
      <c r="P290" s="230">
        <v>916080.8951422012</v>
      </c>
      <c r="Q290" s="231" t="s">
        <v>137</v>
      </c>
      <c r="R290" s="232" t="s">
        <v>75</v>
      </c>
      <c r="S290" s="232" t="s">
        <v>76</v>
      </c>
    </row>
    <row r="291" ht="15.75" customHeight="1">
      <c r="A291" s="227">
        <v>2017.0</v>
      </c>
      <c r="B291" s="228" t="s">
        <v>38</v>
      </c>
      <c r="C291" s="229" t="s">
        <v>80</v>
      </c>
      <c r="D291" s="230">
        <v>8567.48720743107</v>
      </c>
      <c r="E291" s="230">
        <v>9336.285318910037</v>
      </c>
      <c r="F291" s="230">
        <v>12382.604799271096</v>
      </c>
      <c r="G291" s="230">
        <v>14230.311384071501</v>
      </c>
      <c r="H291" s="230">
        <v>19799.606436332462</v>
      </c>
      <c r="I291" s="230">
        <v>18701.88944804379</v>
      </c>
      <c r="J291" s="230">
        <v>21772.00633801949</v>
      </c>
      <c r="K291" s="230">
        <v>30241.18724555546</v>
      </c>
      <c r="L291" s="230">
        <v>19457.601412488504</v>
      </c>
      <c r="M291" s="230">
        <v>12781.477501300738</v>
      </c>
      <c r="N291" s="230">
        <v>7998.4842990275165</v>
      </c>
      <c r="O291" s="230">
        <v>7947.23763798856</v>
      </c>
      <c r="P291" s="230">
        <v>183216.1790284402</v>
      </c>
      <c r="Q291" s="231" t="s">
        <v>137</v>
      </c>
      <c r="R291" s="232" t="s">
        <v>75</v>
      </c>
      <c r="S291" s="232" t="s">
        <v>76</v>
      </c>
    </row>
    <row r="292" ht="15.75" customHeight="1">
      <c r="A292" s="227">
        <v>2017.0</v>
      </c>
      <c r="B292" s="228" t="s">
        <v>38</v>
      </c>
      <c r="C292" s="229" t="s">
        <v>81</v>
      </c>
      <c r="D292" s="230">
        <v>9518.155754521504</v>
      </c>
      <c r="E292" s="230">
        <v>13544.410293000125</v>
      </c>
      <c r="F292" s="230">
        <v>13096.219966192688</v>
      </c>
      <c r="G292" s="230">
        <v>13607.212237427688</v>
      </c>
      <c r="H292" s="230">
        <v>17175.86640275483</v>
      </c>
      <c r="I292" s="230">
        <v>18423.306964727148</v>
      </c>
      <c r="J292" s="230">
        <v>21566.131286206113</v>
      </c>
      <c r="K292" s="230">
        <v>26440.986204733486</v>
      </c>
      <c r="L292" s="230">
        <v>20842.90816310432</v>
      </c>
      <c r="M292" s="230">
        <v>16787.93043028823</v>
      </c>
      <c r="N292" s="230">
        <v>14370.732864326299</v>
      </c>
      <c r="O292" s="230">
        <v>12917.912283167814</v>
      </c>
      <c r="P292" s="230">
        <v>198291.77285045024</v>
      </c>
      <c r="Q292" s="231" t="s">
        <v>137</v>
      </c>
      <c r="R292" s="232" t="s">
        <v>75</v>
      </c>
      <c r="S292" s="232" t="s">
        <v>76</v>
      </c>
    </row>
    <row r="293" ht="15.75" customHeight="1">
      <c r="A293" s="227">
        <v>2017.0</v>
      </c>
      <c r="B293" s="228" t="s">
        <v>38</v>
      </c>
      <c r="C293" s="229" t="s">
        <v>82</v>
      </c>
      <c r="D293" s="230">
        <v>11514.49802220596</v>
      </c>
      <c r="E293" s="230">
        <v>13676.22929321372</v>
      </c>
      <c r="F293" s="230">
        <v>22621.456744428695</v>
      </c>
      <c r="G293" s="230">
        <v>38844.78031944687</v>
      </c>
      <c r="H293" s="230">
        <v>60155.1361024955</v>
      </c>
      <c r="I293" s="230">
        <v>58862.2755068167</v>
      </c>
      <c r="J293" s="230">
        <v>75813.38335489343</v>
      </c>
      <c r="K293" s="230">
        <v>87503.8181696788</v>
      </c>
      <c r="L293" s="230">
        <v>76758.94885194385</v>
      </c>
      <c r="M293" s="230">
        <v>38632.80426700629</v>
      </c>
      <c r="N293" s="230">
        <v>19477.019990217133</v>
      </c>
      <c r="O293" s="230">
        <v>15042.739481227363</v>
      </c>
      <c r="P293" s="230">
        <v>518903.0901035742</v>
      </c>
      <c r="Q293" s="231" t="s">
        <v>137</v>
      </c>
      <c r="R293" s="232" t="s">
        <v>75</v>
      </c>
      <c r="S293" s="232" t="s">
        <v>76</v>
      </c>
    </row>
    <row r="294" ht="15.75" customHeight="1">
      <c r="A294" s="227">
        <v>2017.0</v>
      </c>
      <c r="B294" s="228" t="s">
        <v>38</v>
      </c>
      <c r="C294" s="229" t="s">
        <v>83</v>
      </c>
      <c r="D294" s="230">
        <v>18915.210148444392</v>
      </c>
      <c r="E294" s="230">
        <v>6489.19655530679</v>
      </c>
      <c r="F294" s="230">
        <v>7304.555961110073</v>
      </c>
      <c r="G294" s="230">
        <v>15660.704046585664</v>
      </c>
      <c r="H294" s="230">
        <v>11209.133560157255</v>
      </c>
      <c r="I294" s="230">
        <v>8741.633198103347</v>
      </c>
      <c r="J294" s="230">
        <v>13386.420487347015</v>
      </c>
      <c r="K294" s="230">
        <v>14101.664579834664</v>
      </c>
      <c r="L294" s="230">
        <v>8389.911998628006</v>
      </c>
      <c r="M294" s="230">
        <v>7513.9806540560985</v>
      </c>
      <c r="N294" s="230">
        <v>6056.081015679426</v>
      </c>
      <c r="O294" s="230">
        <v>16633.824442825804</v>
      </c>
      <c r="P294" s="230">
        <v>134402.31664807853</v>
      </c>
      <c r="Q294" s="231" t="s">
        <v>137</v>
      </c>
      <c r="R294" s="232" t="s">
        <v>75</v>
      </c>
      <c r="S294" s="232" t="s">
        <v>76</v>
      </c>
    </row>
    <row r="295" ht="15.75" customHeight="1">
      <c r="A295" s="227">
        <v>2017.0</v>
      </c>
      <c r="B295" s="228" t="s">
        <v>38</v>
      </c>
      <c r="C295" s="229" t="s">
        <v>84</v>
      </c>
      <c r="D295" s="230">
        <v>28801.341960679372</v>
      </c>
      <c r="E295" s="230">
        <v>41367.01384794863</v>
      </c>
      <c r="F295" s="230">
        <v>56707.763305271634</v>
      </c>
      <c r="G295" s="230">
        <v>46514.630082407915</v>
      </c>
      <c r="H295" s="230">
        <v>70649.92185159677</v>
      </c>
      <c r="I295" s="230">
        <v>64232.445636901146</v>
      </c>
      <c r="J295" s="230">
        <v>64703.9673161861</v>
      </c>
      <c r="K295" s="230">
        <v>115212.81217146742</v>
      </c>
      <c r="L295" s="230">
        <v>50674.03308016757</v>
      </c>
      <c r="M295" s="230">
        <v>40109.88216912272</v>
      </c>
      <c r="N295" s="230">
        <v>24320.948735884278</v>
      </c>
      <c r="O295" s="230">
        <v>19045.790990740654</v>
      </c>
      <c r="P295" s="230">
        <v>622340.5511483741</v>
      </c>
      <c r="Q295" s="231" t="s">
        <v>137</v>
      </c>
      <c r="R295" s="232" t="s">
        <v>75</v>
      </c>
      <c r="S295" s="232" t="s">
        <v>76</v>
      </c>
    </row>
    <row r="296" ht="15.75" customHeight="1">
      <c r="A296" s="227">
        <v>2017.0</v>
      </c>
      <c r="B296" s="228" t="s">
        <v>38</v>
      </c>
      <c r="C296" s="229" t="s">
        <v>85</v>
      </c>
      <c r="D296" s="230">
        <v>4797.799795806601</v>
      </c>
      <c r="E296" s="230">
        <v>6502.686996752829</v>
      </c>
      <c r="F296" s="230">
        <v>7543.1743998123575</v>
      </c>
      <c r="G296" s="230">
        <v>9781.373641963855</v>
      </c>
      <c r="H296" s="230">
        <v>12758.12577831707</v>
      </c>
      <c r="I296" s="230">
        <v>12910.643812755787</v>
      </c>
      <c r="J296" s="230">
        <v>22077.851182090544</v>
      </c>
      <c r="K296" s="230">
        <v>22996.31018670721</v>
      </c>
      <c r="L296" s="230">
        <v>18333.348798807132</v>
      </c>
      <c r="M296" s="230">
        <v>11114.536559063778</v>
      </c>
      <c r="N296" s="230">
        <v>7472.621057008616</v>
      </c>
      <c r="O296" s="230">
        <v>6392.324157525828</v>
      </c>
      <c r="P296" s="230">
        <v>142680.79636661158</v>
      </c>
      <c r="Q296" s="231" t="s">
        <v>137</v>
      </c>
      <c r="R296" s="232" t="s">
        <v>75</v>
      </c>
      <c r="S296" s="232" t="s">
        <v>76</v>
      </c>
    </row>
    <row r="297" ht="15.75" customHeight="1">
      <c r="A297" s="227">
        <v>2017.0</v>
      </c>
      <c r="B297" s="228" t="s">
        <v>38</v>
      </c>
      <c r="C297" s="229" t="s">
        <v>86</v>
      </c>
      <c r="D297" s="230">
        <v>12491.780419322413</v>
      </c>
      <c r="E297" s="230">
        <v>12832.032151495889</v>
      </c>
      <c r="F297" s="230">
        <v>17094.123413651156</v>
      </c>
      <c r="G297" s="230">
        <v>19935.029091378346</v>
      </c>
      <c r="H297" s="230">
        <v>27342.039448450167</v>
      </c>
      <c r="I297" s="230">
        <v>25673.356425739865</v>
      </c>
      <c r="J297" s="230">
        <v>27988.831738704936</v>
      </c>
      <c r="K297" s="230">
        <v>40326.78780963155</v>
      </c>
      <c r="L297" s="230">
        <v>25682.45906560994</v>
      </c>
      <c r="M297" s="230">
        <v>17364.747974752445</v>
      </c>
      <c r="N297" s="230">
        <v>10847.516731451313</v>
      </c>
      <c r="O297" s="230">
        <v>11352.69705875124</v>
      </c>
      <c r="P297" s="230">
        <v>248931.40132893928</v>
      </c>
      <c r="Q297" s="231" t="s">
        <v>137</v>
      </c>
      <c r="R297" s="232" t="s">
        <v>75</v>
      </c>
      <c r="S297" s="232" t="s">
        <v>76</v>
      </c>
    </row>
    <row r="298" ht="15.75" customHeight="1">
      <c r="A298" s="227">
        <v>2017.0</v>
      </c>
      <c r="B298" s="228" t="s">
        <v>38</v>
      </c>
      <c r="C298" s="229" t="s">
        <v>87</v>
      </c>
      <c r="D298" s="230">
        <v>4755.281511316</v>
      </c>
      <c r="E298" s="230">
        <v>5111.12591303935</v>
      </c>
      <c r="F298" s="230">
        <v>6737.89491201788</v>
      </c>
      <c r="G298" s="230">
        <v>7621.101719352748</v>
      </c>
      <c r="H298" s="230">
        <v>10900.137887234307</v>
      </c>
      <c r="I298" s="230">
        <v>10262.150639555217</v>
      </c>
      <c r="J298" s="230">
        <v>10987.175398408206</v>
      </c>
      <c r="K298" s="230">
        <v>16123.088918865624</v>
      </c>
      <c r="L298" s="230">
        <v>10170.318161424146</v>
      </c>
      <c r="M298" s="230">
        <v>6618.908213363238</v>
      </c>
      <c r="N298" s="230">
        <v>4237.0635803712785</v>
      </c>
      <c r="O298" s="230">
        <v>4283.147281781954</v>
      </c>
      <c r="P298" s="230">
        <v>97807.39413672996</v>
      </c>
      <c r="Q298" s="231" t="s">
        <v>137</v>
      </c>
      <c r="R298" s="232" t="s">
        <v>75</v>
      </c>
      <c r="S298" s="232" t="s">
        <v>76</v>
      </c>
    </row>
    <row r="299" ht="15.75" customHeight="1">
      <c r="A299" s="227">
        <v>2017.0</v>
      </c>
      <c r="B299" s="228" t="s">
        <v>38</v>
      </c>
      <c r="C299" s="229" t="s">
        <v>88</v>
      </c>
      <c r="D299" s="230">
        <v>14631.187285999058</v>
      </c>
      <c r="E299" s="230">
        <v>16035.418805436799</v>
      </c>
      <c r="F299" s="230">
        <v>22094.96255339829</v>
      </c>
      <c r="G299" s="230">
        <v>24020.138720494553</v>
      </c>
      <c r="H299" s="230">
        <v>33976.692345861615</v>
      </c>
      <c r="I299" s="230">
        <v>31618.51594855897</v>
      </c>
      <c r="J299" s="230">
        <v>33803.18554411854</v>
      </c>
      <c r="K299" s="230">
        <v>51089.87955380345</v>
      </c>
      <c r="L299" s="230">
        <v>30269.894181325646</v>
      </c>
      <c r="M299" s="230">
        <v>20679.482700778088</v>
      </c>
      <c r="N299" s="230">
        <v>12429.183508139431</v>
      </c>
      <c r="O299" s="230">
        <v>12392.966710209688</v>
      </c>
      <c r="P299" s="230">
        <v>303041.50785812415</v>
      </c>
      <c r="Q299" s="231" t="s">
        <v>137</v>
      </c>
      <c r="R299" s="232" t="s">
        <v>75</v>
      </c>
      <c r="S299" s="232" t="s">
        <v>76</v>
      </c>
    </row>
    <row r="300" ht="15.75" customHeight="1">
      <c r="A300" s="227">
        <v>2017.0</v>
      </c>
      <c r="B300" s="228" t="s">
        <v>38</v>
      </c>
      <c r="C300" s="229" t="s">
        <v>89</v>
      </c>
      <c r="D300" s="230">
        <v>6161.387024711273</v>
      </c>
      <c r="E300" s="230">
        <v>6200.162727825316</v>
      </c>
      <c r="F300" s="230">
        <v>8442.868717475789</v>
      </c>
      <c r="G300" s="230">
        <v>9793.913747167999</v>
      </c>
      <c r="H300" s="230">
        <v>14021.036721799144</v>
      </c>
      <c r="I300" s="230">
        <v>13044.780413609118</v>
      </c>
      <c r="J300" s="230">
        <v>14002.987826775236</v>
      </c>
      <c r="K300" s="230">
        <v>20669.86975876943</v>
      </c>
      <c r="L300" s="230">
        <v>12831.986855275629</v>
      </c>
      <c r="M300" s="230">
        <v>8129.712058546129</v>
      </c>
      <c r="N300" s="230">
        <v>5006.036618166942</v>
      </c>
      <c r="O300" s="230">
        <v>5315.052981674094</v>
      </c>
      <c r="P300" s="230">
        <v>123619.79545179609</v>
      </c>
      <c r="Q300" s="231" t="s">
        <v>137</v>
      </c>
      <c r="R300" s="232" t="s">
        <v>75</v>
      </c>
      <c r="S300" s="232" t="s">
        <v>76</v>
      </c>
    </row>
    <row r="301" ht="15.75" customHeight="1">
      <c r="A301" s="227">
        <v>2017.0</v>
      </c>
      <c r="B301" s="228" t="s">
        <v>38</v>
      </c>
      <c r="C301" s="229" t="s">
        <v>90</v>
      </c>
      <c r="D301" s="230">
        <v>42837.43603715534</v>
      </c>
      <c r="E301" s="230">
        <v>46681.42659455018</v>
      </c>
      <c r="F301" s="230">
        <v>61913.02399635547</v>
      </c>
      <c r="G301" s="230">
        <v>71151.5569203575</v>
      </c>
      <c r="H301" s="230">
        <v>98998.0321816623</v>
      </c>
      <c r="I301" s="230">
        <v>93509.44724021896</v>
      </c>
      <c r="J301" s="230">
        <v>108860.03169009747</v>
      </c>
      <c r="K301" s="230">
        <v>151205.93622777725</v>
      </c>
      <c r="L301" s="230">
        <v>97288.0070624425</v>
      </c>
      <c r="M301" s="230">
        <v>63907.38750650368</v>
      </c>
      <c r="N301" s="230">
        <v>39992.42149513758</v>
      </c>
      <c r="O301" s="230">
        <v>39736.188189942804</v>
      </c>
      <c r="P301" s="230">
        <v>916080.8951422011</v>
      </c>
      <c r="Q301" s="231" t="s">
        <v>137</v>
      </c>
      <c r="R301" s="232" t="s">
        <v>75</v>
      </c>
      <c r="S301" s="232" t="s">
        <v>76</v>
      </c>
    </row>
    <row r="302" ht="15.75" customHeight="1">
      <c r="A302" s="227">
        <v>2017.0</v>
      </c>
      <c r="B302" s="228" t="s">
        <v>38</v>
      </c>
      <c r="C302" s="229" t="s">
        <v>91</v>
      </c>
      <c r="D302" s="230">
        <v>743413.0</v>
      </c>
      <c r="E302" s="230">
        <v>743413.0</v>
      </c>
      <c r="F302" s="230">
        <v>743413.0</v>
      </c>
      <c r="G302" s="230">
        <v>743413.0</v>
      </c>
      <c r="H302" s="230">
        <v>743413.0</v>
      </c>
      <c r="I302" s="230">
        <v>743413.0</v>
      </c>
      <c r="J302" s="230">
        <v>743413.0</v>
      </c>
      <c r="K302" s="230">
        <v>743413.0</v>
      </c>
      <c r="L302" s="230">
        <v>743413.0</v>
      </c>
      <c r="M302" s="230">
        <v>743413.0</v>
      </c>
      <c r="N302" s="230">
        <v>743413.0</v>
      </c>
      <c r="O302" s="230">
        <v>743413.0</v>
      </c>
      <c r="P302" s="230">
        <v>743413.0</v>
      </c>
      <c r="Q302" s="231" t="s">
        <v>137</v>
      </c>
      <c r="R302" s="232" t="s">
        <v>75</v>
      </c>
      <c r="S302" s="232" t="s">
        <v>76</v>
      </c>
    </row>
    <row r="303" ht="15.75" customHeight="1">
      <c r="A303" s="227">
        <v>2017.0</v>
      </c>
      <c r="B303" s="228" t="s">
        <v>38</v>
      </c>
      <c r="C303" s="229" t="s">
        <v>92</v>
      </c>
      <c r="D303" s="230">
        <v>3563.1633088876292</v>
      </c>
      <c r="E303" s="230">
        <v>3814.1566484815507</v>
      </c>
      <c r="F303" s="230">
        <v>3804.3641172874936</v>
      </c>
      <c r="G303" s="230">
        <v>3861.216593445162</v>
      </c>
      <c r="H303" s="230">
        <v>4098.275856748734</v>
      </c>
      <c r="I303" s="230">
        <v>4193.362864373475</v>
      </c>
      <c r="J303" s="230">
        <v>4301.636629644202</v>
      </c>
      <c r="K303" s="230">
        <v>4632.392189255302</v>
      </c>
      <c r="L303" s="230">
        <v>4379.244252414544</v>
      </c>
      <c r="M303" s="230">
        <v>4057.065542092379</v>
      </c>
      <c r="N303" s="230">
        <v>3868.5294694268287</v>
      </c>
      <c r="O303" s="230">
        <v>3770.259037639339</v>
      </c>
      <c r="P303" s="230">
        <v>4028.6388758080534</v>
      </c>
      <c r="Q303" s="231" t="s">
        <v>137</v>
      </c>
      <c r="R303" s="232" t="s">
        <v>75</v>
      </c>
      <c r="S303" s="232" t="s">
        <v>76</v>
      </c>
    </row>
    <row r="304" ht="15.75" customHeight="1">
      <c r="A304" s="227">
        <v>2017.0</v>
      </c>
      <c r="B304" s="228" t="s">
        <v>38</v>
      </c>
      <c r="C304" s="229" t="s">
        <v>93</v>
      </c>
      <c r="D304" s="230">
        <v>1779.6078482766025</v>
      </c>
      <c r="E304" s="230">
        <v>1950.986367941196</v>
      </c>
      <c r="F304" s="230">
        <v>2958.09958544322</v>
      </c>
      <c r="G304" s="230">
        <v>4426.395739045901</v>
      </c>
      <c r="H304" s="230">
        <v>6481.466001588088</v>
      </c>
      <c r="I304" s="230">
        <v>6373.048363594404</v>
      </c>
      <c r="J304" s="230">
        <v>6814.494289724768</v>
      </c>
      <c r="K304" s="230">
        <v>8246.971077031963</v>
      </c>
      <c r="L304" s="230">
        <v>7459.5606012362005</v>
      </c>
      <c r="M304" s="230">
        <v>4344.881500269101</v>
      </c>
      <c r="N304" s="230">
        <v>2551.1010138121833</v>
      </c>
      <c r="O304" s="230">
        <v>2112.103457544437</v>
      </c>
      <c r="P304" s="230">
        <v>4624.892987125671</v>
      </c>
      <c r="Q304" s="231" t="s">
        <v>137</v>
      </c>
      <c r="R304" s="232" t="s">
        <v>75</v>
      </c>
      <c r="S304" s="232" t="s">
        <v>76</v>
      </c>
    </row>
    <row r="305" ht="15.75" customHeight="1">
      <c r="A305" s="227">
        <v>2017.0</v>
      </c>
      <c r="B305" s="228" t="s">
        <v>38</v>
      </c>
      <c r="C305" s="229" t="s">
        <v>94</v>
      </c>
      <c r="D305" s="230">
        <v>2116.6001413610593</v>
      </c>
      <c r="E305" s="230">
        <v>726.1370208679195</v>
      </c>
      <c r="F305" s="230">
        <v>817.3752265256679</v>
      </c>
      <c r="G305" s="230">
        <v>1752.4229516182781</v>
      </c>
      <c r="H305" s="230">
        <v>1254.2950087136635</v>
      </c>
      <c r="I305" s="230">
        <v>978.1832672027564</v>
      </c>
      <c r="J305" s="230">
        <v>1497.9320490482348</v>
      </c>
      <c r="K305" s="230">
        <v>1577.9674139945512</v>
      </c>
      <c r="L305" s="230">
        <v>938.8258857786642</v>
      </c>
      <c r="M305" s="230">
        <v>840.8097181974672</v>
      </c>
      <c r="N305" s="230">
        <v>677.6716638770883</v>
      </c>
      <c r="O305" s="230">
        <v>1861.3145130695582</v>
      </c>
      <c r="P305" s="230">
        <v>1253.294571687909</v>
      </c>
      <c r="Q305" s="231" t="s">
        <v>137</v>
      </c>
      <c r="R305" s="232" t="s">
        <v>75</v>
      </c>
      <c r="S305" s="232" t="s">
        <v>76</v>
      </c>
    </row>
    <row r="306" ht="15.75" customHeight="1">
      <c r="A306" s="227">
        <v>2017.0</v>
      </c>
      <c r="B306" s="228" t="s">
        <v>38</v>
      </c>
      <c r="C306" s="229" t="s">
        <v>95</v>
      </c>
      <c r="D306" s="230">
        <v>3177.3973178099186</v>
      </c>
      <c r="E306" s="230">
        <v>4563.656756887355</v>
      </c>
      <c r="F306" s="230">
        <v>6256.065959397387</v>
      </c>
      <c r="G306" s="230">
        <v>5131.547726648957</v>
      </c>
      <c r="H306" s="230">
        <v>7794.180996886049</v>
      </c>
      <c r="I306" s="230">
        <v>7086.197607100907</v>
      </c>
      <c r="J306" s="230">
        <v>7138.216423484346</v>
      </c>
      <c r="K306" s="230">
        <v>12710.410538187414</v>
      </c>
      <c r="L306" s="230">
        <v>5590.417870505973</v>
      </c>
      <c r="M306" s="230">
        <v>4424.968537779766</v>
      </c>
      <c r="N306" s="230">
        <v>2683.1151612828667</v>
      </c>
      <c r="O306" s="230">
        <v>2101.1536647204266</v>
      </c>
      <c r="P306" s="230">
        <v>5721.444046724279</v>
      </c>
      <c r="Q306" s="231" t="s">
        <v>137</v>
      </c>
      <c r="R306" s="232" t="s">
        <v>75</v>
      </c>
      <c r="S306" s="232" t="s">
        <v>76</v>
      </c>
    </row>
    <row r="307" ht="15.75" customHeight="1">
      <c r="A307" s="227">
        <v>2017.0</v>
      </c>
      <c r="B307" s="228" t="s">
        <v>38</v>
      </c>
      <c r="C307" s="229" t="s">
        <v>96</v>
      </c>
      <c r="D307" s="230">
        <v>10636.76861633521</v>
      </c>
      <c r="E307" s="230">
        <v>11054.936794178022</v>
      </c>
      <c r="F307" s="230">
        <v>13835.904888653768</v>
      </c>
      <c r="G307" s="230">
        <v>15171.583010758299</v>
      </c>
      <c r="H307" s="230">
        <v>19628.217863936537</v>
      </c>
      <c r="I307" s="230">
        <v>18630.792102271538</v>
      </c>
      <c r="J307" s="230">
        <v>19752.279391901553</v>
      </c>
      <c r="K307" s="230">
        <v>27167.74121846923</v>
      </c>
      <c r="L307" s="230">
        <v>18368.04860993538</v>
      </c>
      <c r="M307" s="230">
        <v>13667.725298338712</v>
      </c>
      <c r="N307" s="230">
        <v>9780.417308398968</v>
      </c>
      <c r="O307" s="230">
        <v>9844.83067297376</v>
      </c>
      <c r="P307" s="230">
        <v>15628.270481345919</v>
      </c>
      <c r="Q307" s="231" t="s">
        <v>137</v>
      </c>
      <c r="R307" s="232" t="s">
        <v>75</v>
      </c>
      <c r="S307" s="232" t="s">
        <v>76</v>
      </c>
    </row>
    <row r="308" ht="15.75" customHeight="1">
      <c r="A308" s="227">
        <v>2017.0</v>
      </c>
      <c r="B308" s="228" t="s">
        <v>38</v>
      </c>
      <c r="C308" s="229" t="s">
        <v>97</v>
      </c>
      <c r="D308" s="230">
        <v>2224.5593450622555</v>
      </c>
      <c r="E308" s="230">
        <v>2444.5048891757406</v>
      </c>
      <c r="F308" s="230">
        <v>3262.185030614204</v>
      </c>
      <c r="G308" s="230">
        <v>3750.991556622568</v>
      </c>
      <c r="H308" s="230">
        <v>5180.688972832153</v>
      </c>
      <c r="I308" s="230">
        <v>4880.037868628571</v>
      </c>
      <c r="J308" s="230">
        <v>5750.857061282333</v>
      </c>
      <c r="K308" s="230">
        <v>7927.961956577039</v>
      </c>
      <c r="L308" s="230">
        <v>5120.121806615745</v>
      </c>
      <c r="M308" s="230">
        <v>3380.3583734001704</v>
      </c>
      <c r="N308" s="230">
        <v>2082.1398679629447</v>
      </c>
      <c r="O308" s="230">
        <v>2046.6075952270266</v>
      </c>
      <c r="P308" s="230">
        <v>4004.2511936667293</v>
      </c>
      <c r="Q308" s="231" t="s">
        <v>137</v>
      </c>
      <c r="R308" s="232" t="s">
        <v>75</v>
      </c>
      <c r="S308" s="232" t="s">
        <v>76</v>
      </c>
    </row>
    <row r="309" ht="15.75" customHeight="1">
      <c r="A309" s="227">
        <v>2017.0</v>
      </c>
      <c r="B309" s="228" t="s">
        <v>38</v>
      </c>
      <c r="C309" s="229" t="s">
        <v>98</v>
      </c>
      <c r="D309" s="230">
        <v>12861.327961397466</v>
      </c>
      <c r="E309" s="230">
        <v>13499.441683353762</v>
      </c>
      <c r="F309" s="230">
        <v>17098.08991926797</v>
      </c>
      <c r="G309" s="230">
        <v>18922.574567380867</v>
      </c>
      <c r="H309" s="230">
        <v>24808.906836768692</v>
      </c>
      <c r="I309" s="230">
        <v>23510.829970900108</v>
      </c>
      <c r="J309" s="230">
        <v>25503.136453183884</v>
      </c>
      <c r="K309" s="230">
        <v>35095.70317504627</v>
      </c>
      <c r="L309" s="230">
        <v>23488.170416551126</v>
      </c>
      <c r="M309" s="230">
        <v>17048.08367173888</v>
      </c>
      <c r="N309" s="230">
        <v>11862.557176361912</v>
      </c>
      <c r="O309" s="230">
        <v>11891.438268200785</v>
      </c>
      <c r="P309" s="230">
        <v>19632.521675012646</v>
      </c>
      <c r="Q309" s="231" t="s">
        <v>137</v>
      </c>
      <c r="R309" s="232" t="s">
        <v>75</v>
      </c>
      <c r="S309" s="232" t="s">
        <v>76</v>
      </c>
    </row>
    <row r="310" ht="15.75" customHeight="1">
      <c r="A310" s="227">
        <v>2017.0</v>
      </c>
      <c r="B310" s="228" t="s">
        <v>38</v>
      </c>
      <c r="C310" s="229" t="s">
        <v>99</v>
      </c>
      <c r="D310" s="230">
        <v>3816.94730162063</v>
      </c>
      <c r="E310" s="230">
        <v>3824.26908652376</v>
      </c>
      <c r="F310" s="230">
        <v>4071.6780572002585</v>
      </c>
      <c r="G310" s="230">
        <v>4162.371459291594</v>
      </c>
      <c r="H310" s="230">
        <v>4181.805669784129</v>
      </c>
      <c r="I310" s="230">
        <v>4182.7042357732325</v>
      </c>
      <c r="J310" s="230">
        <v>4189.5</v>
      </c>
      <c r="K310" s="230">
        <v>4198.559609400271</v>
      </c>
      <c r="L310" s="230">
        <v>4203.220687570798</v>
      </c>
      <c r="M310" s="230">
        <v>4162.383775464366</v>
      </c>
      <c r="N310" s="230">
        <v>3912.8393293785225</v>
      </c>
      <c r="O310" s="230">
        <v>3845.0105181831386</v>
      </c>
      <c r="P310" s="230">
        <v>4062.607477515892</v>
      </c>
      <c r="Q310" s="231" t="s">
        <v>137</v>
      </c>
      <c r="R310" s="232" t="s">
        <v>75</v>
      </c>
      <c r="S310" s="232" t="s">
        <v>76</v>
      </c>
    </row>
    <row r="311" ht="15.75" customHeight="1">
      <c r="A311" s="227">
        <v>2017.0</v>
      </c>
      <c r="B311" s="228" t="s">
        <v>38</v>
      </c>
      <c r="C311" s="229" t="s">
        <v>100</v>
      </c>
      <c r="D311" s="230">
        <v>2479.8655450630135</v>
      </c>
      <c r="E311" s="230">
        <v>2547.4122452883753</v>
      </c>
      <c r="F311" s="230">
        <v>3393.5216801439624</v>
      </c>
      <c r="G311" s="230">
        <v>3957.4976603871123</v>
      </c>
      <c r="H311" s="230">
        <v>5427.9357532641625</v>
      </c>
      <c r="I311" s="230">
        <v>5096.669160773468</v>
      </c>
      <c r="J311" s="230">
        <v>5556.336818730712</v>
      </c>
      <c r="K311" s="230">
        <v>8005.665187444669</v>
      </c>
      <c r="L311" s="230">
        <v>5098.476214870256</v>
      </c>
      <c r="M311" s="230">
        <v>3447.246009438512</v>
      </c>
      <c r="N311" s="230">
        <v>2153.446673639162</v>
      </c>
      <c r="O311" s="230">
        <v>2253.734962871091</v>
      </c>
      <c r="P311" s="230">
        <v>4118.150659326208</v>
      </c>
      <c r="Q311" s="231" t="s">
        <v>137</v>
      </c>
      <c r="R311" s="232" t="s">
        <v>75</v>
      </c>
      <c r="S311" s="232" t="s">
        <v>76</v>
      </c>
    </row>
    <row r="312" ht="15.75" customHeight="1">
      <c r="A312" s="227">
        <v>2017.0</v>
      </c>
      <c r="B312" s="228" t="s">
        <v>38</v>
      </c>
      <c r="C312" s="229" t="s">
        <v>101</v>
      </c>
      <c r="D312" s="230">
        <v>1145.5763141679138</v>
      </c>
      <c r="E312" s="230">
        <v>1231.3014005110576</v>
      </c>
      <c r="F312" s="230">
        <v>1623.199972534129</v>
      </c>
      <c r="G312" s="230">
        <v>1835.9698782877595</v>
      </c>
      <c r="H312" s="230">
        <v>2625.909686958619</v>
      </c>
      <c r="I312" s="230">
        <v>2472.2146684948057</v>
      </c>
      <c r="J312" s="230">
        <v>2646.8775541622053</v>
      </c>
      <c r="K312" s="230">
        <v>3884.150440457114</v>
      </c>
      <c r="L312" s="230">
        <v>2450.0916645111392</v>
      </c>
      <c r="M312" s="230">
        <v>1594.5353512376978</v>
      </c>
      <c r="N312" s="230">
        <v>1020.7344544684057</v>
      </c>
      <c r="O312" s="230">
        <v>1031.836299160382</v>
      </c>
      <c r="P312" s="230">
        <v>1963.5331404126025</v>
      </c>
      <c r="Q312" s="231" t="s">
        <v>137</v>
      </c>
      <c r="R312" s="232" t="s">
        <v>75</v>
      </c>
      <c r="S312" s="232" t="s">
        <v>76</v>
      </c>
    </row>
    <row r="313" ht="15.75" customHeight="1">
      <c r="A313" s="227">
        <v>2017.0</v>
      </c>
      <c r="B313" s="228" t="s">
        <v>38</v>
      </c>
      <c r="C313" s="229" t="s">
        <v>102</v>
      </c>
      <c r="D313" s="230">
        <v>2647.929237797426</v>
      </c>
      <c r="E313" s="230">
        <v>2902.064847182595</v>
      </c>
      <c r="F313" s="230">
        <v>3998.7115337637943</v>
      </c>
      <c r="G313" s="230">
        <v>4347.126885239961</v>
      </c>
      <c r="H313" s="230">
        <v>6149.048283480553</v>
      </c>
      <c r="I313" s="230">
        <v>5722.269232112878</v>
      </c>
      <c r="J313" s="230">
        <v>6117.647295692513</v>
      </c>
      <c r="K313" s="230">
        <v>9246.165959171349</v>
      </c>
      <c r="L313" s="230">
        <v>5478.19778812252</v>
      </c>
      <c r="M313" s="230">
        <v>3742.5402187500868</v>
      </c>
      <c r="N313" s="230">
        <v>2249.4140611982943</v>
      </c>
      <c r="O313" s="230">
        <v>2242.8596021333533</v>
      </c>
      <c r="P313" s="230">
        <v>4570.33124538711</v>
      </c>
      <c r="Q313" s="231" t="s">
        <v>137</v>
      </c>
      <c r="R313" s="232" t="s">
        <v>75</v>
      </c>
      <c r="S313" s="232" t="s">
        <v>76</v>
      </c>
    </row>
    <row r="314" ht="15.75" customHeight="1">
      <c r="A314" s="227">
        <v>2017.0</v>
      </c>
      <c r="B314" s="228" t="s">
        <v>38</v>
      </c>
      <c r="C314" s="229" t="s">
        <v>103</v>
      </c>
      <c r="D314" s="230">
        <v>546.4502176862268</v>
      </c>
      <c r="E314" s="230">
        <v>549.889214672234</v>
      </c>
      <c r="F314" s="230">
        <v>748.7936450116241</v>
      </c>
      <c r="G314" s="230">
        <v>868.6171275518723</v>
      </c>
      <c r="H314" s="230">
        <v>1243.5184704490723</v>
      </c>
      <c r="I314" s="230">
        <v>1156.9348051171592</v>
      </c>
      <c r="J314" s="230">
        <v>1241.917723316121</v>
      </c>
      <c r="K314" s="230">
        <v>1833.2000219958281</v>
      </c>
      <c r="L314" s="230">
        <v>1138.0622548606673</v>
      </c>
      <c r="M314" s="230">
        <v>721.0199434480508</v>
      </c>
      <c r="N314" s="230">
        <v>443.9827897145834</v>
      </c>
      <c r="O314" s="230">
        <v>471.389290625797</v>
      </c>
      <c r="P314" s="230">
        <v>913.6479587041031</v>
      </c>
      <c r="Q314" s="231" t="s">
        <v>137</v>
      </c>
      <c r="R314" s="232" t="s">
        <v>75</v>
      </c>
      <c r="S314" s="232" t="s">
        <v>76</v>
      </c>
    </row>
    <row r="315" ht="15.75" customHeight="1">
      <c r="A315" s="227">
        <v>2017.0</v>
      </c>
      <c r="B315" s="228" t="s">
        <v>38</v>
      </c>
      <c r="C315" s="229" t="s">
        <v>104</v>
      </c>
      <c r="D315" s="230">
        <v>83.91029947023735</v>
      </c>
      <c r="E315" s="230">
        <v>116.91656083081304</v>
      </c>
      <c r="F315" s="230">
        <v>113.85402289481124</v>
      </c>
      <c r="G315" s="230">
        <v>120.90170646153295</v>
      </c>
      <c r="H315" s="230">
        <v>151.51194788706408</v>
      </c>
      <c r="I315" s="230">
        <v>163.01390298159853</v>
      </c>
      <c r="J315" s="230">
        <v>176.1535690564254</v>
      </c>
      <c r="K315" s="230">
        <v>217.1765837130349</v>
      </c>
      <c r="L315" s="230">
        <v>184.82376238783937</v>
      </c>
      <c r="M315" s="230">
        <v>147.11017612162252</v>
      </c>
      <c r="N315" s="230">
        <v>125.44546796751165</v>
      </c>
      <c r="O315" s="230">
        <v>113.86176968474078</v>
      </c>
      <c r="P315" s="230">
        <v>1714.679769457232</v>
      </c>
      <c r="Q315" s="231" t="s">
        <v>137</v>
      </c>
      <c r="R315" s="232" t="s">
        <v>75</v>
      </c>
      <c r="S315" s="232" t="s">
        <v>76</v>
      </c>
    </row>
    <row r="316" ht="15.75" customHeight="1">
      <c r="A316" s="227">
        <v>2017.0</v>
      </c>
      <c r="B316" s="228" t="s">
        <v>38</v>
      </c>
      <c r="C316" s="229" t="s">
        <v>105</v>
      </c>
      <c r="D316" s="230">
        <v>212.7222941252429</v>
      </c>
      <c r="E316" s="230">
        <v>252.87285423816815</v>
      </c>
      <c r="F316" s="230">
        <v>431.5005895459616</v>
      </c>
      <c r="G316" s="230">
        <v>747.2134773485169</v>
      </c>
      <c r="H316" s="230">
        <v>1175.4274693000561</v>
      </c>
      <c r="I316" s="230">
        <v>1150.6313671497617</v>
      </c>
      <c r="J316" s="230">
        <v>1265.9403347082882</v>
      </c>
      <c r="K316" s="230">
        <v>1576.7782577982193</v>
      </c>
      <c r="L316" s="230">
        <v>1399.1117910370554</v>
      </c>
      <c r="M316" s="230">
        <v>739.5471845480786</v>
      </c>
      <c r="N316" s="230">
        <v>367.2908674136759</v>
      </c>
      <c r="O316" s="230">
        <v>280.31901048391865</v>
      </c>
      <c r="P316" s="230">
        <v>9599.355497696943</v>
      </c>
      <c r="Q316" s="231" t="s">
        <v>137</v>
      </c>
      <c r="R316" s="232" t="s">
        <v>75</v>
      </c>
      <c r="S316" s="232" t="s">
        <v>76</v>
      </c>
    </row>
    <row r="317" ht="15.75" customHeight="1">
      <c r="A317" s="227">
        <v>2017.0</v>
      </c>
      <c r="B317" s="228" t="s">
        <v>38</v>
      </c>
      <c r="C317" s="229" t="s">
        <v>106</v>
      </c>
      <c r="D317" s="230">
        <v>392.6082670984922</v>
      </c>
      <c r="E317" s="230">
        <v>134.6911926669781</v>
      </c>
      <c r="F317" s="230">
        <v>151.61497204149435</v>
      </c>
      <c r="G317" s="230">
        <v>325.0570217840273</v>
      </c>
      <c r="H317" s="230">
        <v>232.6592445017492</v>
      </c>
      <c r="I317" s="230">
        <v>181.44326362666715</v>
      </c>
      <c r="J317" s="230">
        <v>277.85149141582724</v>
      </c>
      <c r="K317" s="230">
        <v>292.6972553010941</v>
      </c>
      <c r="L317" s="230">
        <v>174.14286095896676</v>
      </c>
      <c r="M317" s="230">
        <v>155.96183708501783</v>
      </c>
      <c r="N317" s="230">
        <v>125.70135115149742</v>
      </c>
      <c r="O317" s="230">
        <v>345.25532301608945</v>
      </c>
      <c r="P317" s="230">
        <v>2789.6840806479013</v>
      </c>
      <c r="Q317" s="231" t="s">
        <v>137</v>
      </c>
      <c r="R317" s="232" t="s">
        <v>75</v>
      </c>
      <c r="S317" s="232" t="s">
        <v>76</v>
      </c>
    </row>
    <row r="318" ht="15.75" customHeight="1">
      <c r="A318" s="227">
        <v>2017.0</v>
      </c>
      <c r="B318" s="228" t="s">
        <v>38</v>
      </c>
      <c r="C318" s="229" t="s">
        <v>107</v>
      </c>
      <c r="D318" s="230">
        <v>789.2018057799004</v>
      </c>
      <c r="E318" s="230">
        <v>1133.5208641699387</v>
      </c>
      <c r="F318" s="230">
        <v>1553.881387310325</v>
      </c>
      <c r="G318" s="230">
        <v>1274.5735982141882</v>
      </c>
      <c r="H318" s="230">
        <v>1935.918332541954</v>
      </c>
      <c r="I318" s="230">
        <v>1760.0694493856813</v>
      </c>
      <c r="J318" s="230">
        <v>1772.989880706697</v>
      </c>
      <c r="K318" s="230">
        <v>3157.011209367891</v>
      </c>
      <c r="L318" s="230">
        <v>1388.5477443244558</v>
      </c>
      <c r="M318" s="230">
        <v>1099.0734904195413</v>
      </c>
      <c r="N318" s="230">
        <v>666.4320255231432</v>
      </c>
      <c r="O318" s="230">
        <v>521.8844546521444</v>
      </c>
      <c r="P318" s="230">
        <v>17053.104242395857</v>
      </c>
      <c r="Q318" s="231" t="s">
        <v>137</v>
      </c>
      <c r="R318" s="232" t="s">
        <v>75</v>
      </c>
      <c r="S318" s="232" t="s">
        <v>76</v>
      </c>
    </row>
    <row r="319" ht="15.75" customHeight="1">
      <c r="A319" s="227">
        <v>2017.0</v>
      </c>
      <c r="B319" s="228" t="s">
        <v>38</v>
      </c>
      <c r="C319" s="229" t="s">
        <v>108</v>
      </c>
      <c r="D319" s="230">
        <v>1478.442666473873</v>
      </c>
      <c r="E319" s="230">
        <v>1638.001471905898</v>
      </c>
      <c r="F319" s="230">
        <v>2250.850971792592</v>
      </c>
      <c r="G319" s="230">
        <v>2467.7458038082655</v>
      </c>
      <c r="H319" s="230">
        <v>3495.5169942308235</v>
      </c>
      <c r="I319" s="230">
        <v>3255.1579831437084</v>
      </c>
      <c r="J319" s="230">
        <v>3492.935275887238</v>
      </c>
      <c r="K319" s="230">
        <v>5243.663306180239</v>
      </c>
      <c r="L319" s="230">
        <v>3146.6261587083172</v>
      </c>
      <c r="M319" s="230">
        <v>2141.69268817426</v>
      </c>
      <c r="N319" s="230">
        <v>1284.8697120558281</v>
      </c>
      <c r="O319" s="230">
        <v>1261.3205578368934</v>
      </c>
      <c r="P319" s="230">
        <v>31156.823590197935</v>
      </c>
      <c r="Q319" s="231" t="s">
        <v>137</v>
      </c>
      <c r="R319" s="232" t="s">
        <v>75</v>
      </c>
      <c r="S319" s="232" t="s">
        <v>76</v>
      </c>
    </row>
    <row r="320" ht="15.75" customHeight="1">
      <c r="A320" s="227">
        <v>2017.0</v>
      </c>
      <c r="B320" s="228" t="s">
        <v>38</v>
      </c>
      <c r="C320" s="229" t="s">
        <v>109</v>
      </c>
      <c r="D320" s="230">
        <v>40.896338960982995</v>
      </c>
      <c r="E320" s="230">
        <v>74.81628286947473</v>
      </c>
      <c r="F320" s="230">
        <v>60.99299088516248</v>
      </c>
      <c r="G320" s="230">
        <v>50.920271926537815</v>
      </c>
      <c r="H320" s="230">
        <v>66.42198364220151</v>
      </c>
      <c r="I320" s="230">
        <v>63.32448260135169</v>
      </c>
      <c r="J320" s="230">
        <v>87.26205456138624</v>
      </c>
      <c r="K320" s="230">
        <v>83.93720842077227</v>
      </c>
      <c r="L320" s="230">
        <v>115.98371478782585</v>
      </c>
      <c r="M320" s="230">
        <v>65.31744820888918</v>
      </c>
      <c r="N320" s="230">
        <v>84.69577594139838</v>
      </c>
      <c r="O320" s="230">
        <v>88.56486611864686</v>
      </c>
      <c r="P320" s="230">
        <v>883.1334189246298</v>
      </c>
      <c r="Q320" s="231" t="s">
        <v>137</v>
      </c>
      <c r="R320" s="232" t="s">
        <v>75</v>
      </c>
      <c r="S320" s="232" t="s">
        <v>76</v>
      </c>
    </row>
    <row r="321" ht="15.75" customHeight="1">
      <c r="A321" s="227">
        <v>2017.0</v>
      </c>
      <c r="B321" s="228" t="s">
        <v>38</v>
      </c>
      <c r="C321" s="229" t="s">
        <v>110</v>
      </c>
      <c r="D321" s="230">
        <v>23.32152080433723</v>
      </c>
      <c r="E321" s="230">
        <v>32.745709239901224</v>
      </c>
      <c r="F321" s="230">
        <v>56.10203648957105</v>
      </c>
      <c r="G321" s="230">
        <v>104.1232146798221</v>
      </c>
      <c r="H321" s="230">
        <v>164.88914767831125</v>
      </c>
      <c r="I321" s="230">
        <v>143.95705973876463</v>
      </c>
      <c r="J321" s="230">
        <v>169.02237831101368</v>
      </c>
      <c r="K321" s="230">
        <v>229.92501112488696</v>
      </c>
      <c r="L321" s="230">
        <v>210.15677332380093</v>
      </c>
      <c r="M321" s="230">
        <v>111.46458346148295</v>
      </c>
      <c r="N321" s="230">
        <v>59.01948777813382</v>
      </c>
      <c r="O321" s="230">
        <v>35.155161701683696</v>
      </c>
      <c r="P321" s="230">
        <v>1339.8820843317096</v>
      </c>
      <c r="Q321" s="231" t="s">
        <v>137</v>
      </c>
      <c r="R321" s="232" t="s">
        <v>75</v>
      </c>
      <c r="S321" s="232" t="s">
        <v>76</v>
      </c>
    </row>
    <row r="322" ht="15.75" customHeight="1">
      <c r="A322" s="227">
        <v>2017.0</v>
      </c>
      <c r="B322" s="228" t="s">
        <v>38</v>
      </c>
      <c r="C322" s="229" t="s">
        <v>111</v>
      </c>
      <c r="D322" s="230">
        <v>157.04330683939688</v>
      </c>
      <c r="E322" s="230">
        <v>64.13866317475149</v>
      </c>
      <c r="F322" s="230">
        <v>70.51859164720669</v>
      </c>
      <c r="G322" s="230">
        <v>120.39148954963972</v>
      </c>
      <c r="H322" s="230">
        <v>105.75420204624962</v>
      </c>
      <c r="I322" s="230">
        <v>86.40155410793673</v>
      </c>
      <c r="J322" s="230">
        <v>111.1405965663309</v>
      </c>
      <c r="K322" s="230">
        <v>112.57586742349774</v>
      </c>
      <c r="L322" s="230">
        <v>80.25016634053769</v>
      </c>
      <c r="M322" s="230">
        <v>72.8793631238401</v>
      </c>
      <c r="N322" s="230">
        <v>61.92184785788049</v>
      </c>
      <c r="O322" s="230">
        <v>132.7905088523421</v>
      </c>
      <c r="P322" s="230">
        <v>1175.8061575296101</v>
      </c>
      <c r="Q322" s="231" t="s">
        <v>137</v>
      </c>
      <c r="R322" s="232" t="s">
        <v>75</v>
      </c>
      <c r="S322" s="232" t="s">
        <v>76</v>
      </c>
    </row>
    <row r="323" ht="15.75" customHeight="1">
      <c r="A323" s="227">
        <v>2017.0</v>
      </c>
      <c r="B323" s="228" t="s">
        <v>38</v>
      </c>
      <c r="C323" s="229" t="s">
        <v>112</v>
      </c>
      <c r="D323" s="230">
        <v>789.2018057799004</v>
      </c>
      <c r="E323" s="230">
        <v>1133.5208641699387</v>
      </c>
      <c r="F323" s="230">
        <v>1553.881387310325</v>
      </c>
      <c r="G323" s="230">
        <v>1274.5735982141882</v>
      </c>
      <c r="H323" s="230">
        <v>1935.918332541954</v>
      </c>
      <c r="I323" s="230">
        <v>1760.0694493856813</v>
      </c>
      <c r="J323" s="230">
        <v>1772.989880706697</v>
      </c>
      <c r="K323" s="230">
        <v>3157.011209367891</v>
      </c>
      <c r="L323" s="230">
        <v>1388.5477443244558</v>
      </c>
      <c r="M323" s="230">
        <v>1099.0734904195413</v>
      </c>
      <c r="N323" s="230">
        <v>666.4320255231432</v>
      </c>
      <c r="O323" s="230">
        <v>521.8844546521444</v>
      </c>
      <c r="P323" s="230">
        <v>17053.104242395857</v>
      </c>
      <c r="Q323" s="231" t="s">
        <v>137</v>
      </c>
      <c r="R323" s="232" t="s">
        <v>75</v>
      </c>
      <c r="S323" s="232" t="s">
        <v>76</v>
      </c>
    </row>
    <row r="324" ht="15.75" customHeight="1">
      <c r="A324" s="227">
        <v>2017.0</v>
      </c>
      <c r="B324" s="228" t="s">
        <v>38</v>
      </c>
      <c r="C324" s="229" t="s">
        <v>113</v>
      </c>
      <c r="D324" s="230">
        <v>1010.4629723846175</v>
      </c>
      <c r="E324" s="230">
        <v>1305.221519454066</v>
      </c>
      <c r="F324" s="230">
        <v>1741.4950063322651</v>
      </c>
      <c r="G324" s="230">
        <v>1550.008574370188</v>
      </c>
      <c r="H324" s="230">
        <v>2272.9836659087164</v>
      </c>
      <c r="I324" s="230">
        <v>2053.7525458337345</v>
      </c>
      <c r="J324" s="230">
        <v>2140.4149101454277</v>
      </c>
      <c r="K324" s="230">
        <v>3583.4492963370476</v>
      </c>
      <c r="L324" s="230">
        <v>1794.9383987766203</v>
      </c>
      <c r="M324" s="230">
        <v>1348.7348852137534</v>
      </c>
      <c r="N324" s="230">
        <v>872.069137100556</v>
      </c>
      <c r="O324" s="230">
        <v>778.394991324817</v>
      </c>
      <c r="P324" s="230">
        <v>20451.925903181807</v>
      </c>
      <c r="Q324" s="231" t="s">
        <v>137</v>
      </c>
      <c r="R324" s="232" t="s">
        <v>75</v>
      </c>
      <c r="S324" s="232" t="s">
        <v>76</v>
      </c>
    </row>
    <row r="325" ht="15.75" customHeight="1">
      <c r="A325" s="227">
        <v>2017.0</v>
      </c>
      <c r="B325" s="228" t="s">
        <v>38</v>
      </c>
      <c r="C325" s="229" t="s">
        <v>114</v>
      </c>
      <c r="D325" s="230">
        <v>24.450313279209535</v>
      </c>
      <c r="E325" s="230">
        <v>45.678867286741564</v>
      </c>
      <c r="F325" s="230">
        <v>46.52738102911552</v>
      </c>
      <c r="G325" s="230">
        <v>36.205203374589885</v>
      </c>
      <c r="H325" s="230">
        <v>48.01948442864591</v>
      </c>
      <c r="I325" s="230">
        <v>51.37735492350952</v>
      </c>
      <c r="J325" s="230">
        <v>51.46562254662235</v>
      </c>
      <c r="K325" s="230">
        <v>63.25416608620551</v>
      </c>
      <c r="L325" s="230">
        <v>55.17774082342425</v>
      </c>
      <c r="M325" s="230">
        <v>50.2616907090032</v>
      </c>
      <c r="N325" s="230">
        <v>42.90120899215348</v>
      </c>
      <c r="O325" s="230">
        <v>34.07354105541442</v>
      </c>
      <c r="P325" s="230">
        <v>549.3925745346352</v>
      </c>
      <c r="Q325" s="231" t="s">
        <v>137</v>
      </c>
      <c r="R325" s="232" t="s">
        <v>75</v>
      </c>
      <c r="S325" s="232" t="s">
        <v>76</v>
      </c>
    </row>
    <row r="326" ht="15.75" customHeight="1">
      <c r="A326" s="227">
        <v>2017.0</v>
      </c>
      <c r="B326" s="228" t="s">
        <v>38</v>
      </c>
      <c r="C326" s="229" t="s">
        <v>115</v>
      </c>
      <c r="D326" s="230">
        <v>59.347123353930115</v>
      </c>
      <c r="E326" s="230">
        <v>85.40150123055963</v>
      </c>
      <c r="F326" s="230">
        <v>118.357081952701</v>
      </c>
      <c r="G326" s="230">
        <v>189.98821705891882</v>
      </c>
      <c r="H326" s="230">
        <v>325.05171732283236</v>
      </c>
      <c r="I326" s="230">
        <v>318.038657550689</v>
      </c>
      <c r="J326" s="230">
        <v>328.76665192632476</v>
      </c>
      <c r="K326" s="230">
        <v>406.9655554651348</v>
      </c>
      <c r="L326" s="230">
        <v>386.2749942970742</v>
      </c>
      <c r="M326" s="230">
        <v>189.57538573591705</v>
      </c>
      <c r="N326" s="230">
        <v>101.05330384496278</v>
      </c>
      <c r="O326" s="230">
        <v>64.37852413578594</v>
      </c>
      <c r="P326" s="230">
        <v>2573.1987138748304</v>
      </c>
      <c r="Q326" s="231" t="s">
        <v>137</v>
      </c>
      <c r="R326" s="232" t="s">
        <v>75</v>
      </c>
      <c r="S326" s="232" t="s">
        <v>76</v>
      </c>
    </row>
    <row r="327" ht="15.75" customHeight="1">
      <c r="A327" s="227">
        <v>2017.0</v>
      </c>
      <c r="B327" s="228" t="s">
        <v>38</v>
      </c>
      <c r="C327" s="229" t="s">
        <v>116</v>
      </c>
      <c r="D327" s="230">
        <v>111.23900901123946</v>
      </c>
      <c r="E327" s="230">
        <v>38.162504588977136</v>
      </c>
      <c r="F327" s="230">
        <v>42.95757541175674</v>
      </c>
      <c r="G327" s="230">
        <v>92.0994895054744</v>
      </c>
      <c r="H327" s="230">
        <v>65.92011927549561</v>
      </c>
      <c r="I327" s="230">
        <v>51.40892469422236</v>
      </c>
      <c r="J327" s="230">
        <v>78.72458923448438</v>
      </c>
      <c r="K327" s="230">
        <v>82.93088900197667</v>
      </c>
      <c r="L327" s="230">
        <v>49.34047727170725</v>
      </c>
      <c r="M327" s="230">
        <v>44.189187174088374</v>
      </c>
      <c r="N327" s="230">
        <v>35.615382826257594</v>
      </c>
      <c r="O327" s="230">
        <v>97.82234152122534</v>
      </c>
      <c r="P327" s="230">
        <v>790.4104895169054</v>
      </c>
      <c r="Q327" s="231" t="s">
        <v>137</v>
      </c>
      <c r="R327" s="232" t="s">
        <v>75</v>
      </c>
      <c r="S327" s="232" t="s">
        <v>76</v>
      </c>
    </row>
    <row r="328" ht="15.75" customHeight="1">
      <c r="A328" s="227">
        <v>2017.0</v>
      </c>
      <c r="B328" s="228" t="s">
        <v>38</v>
      </c>
      <c r="C328" s="229" t="s">
        <v>117</v>
      </c>
      <c r="D328" s="230">
        <v>187.43542887272633</v>
      </c>
      <c r="E328" s="230">
        <v>307.6699488461262</v>
      </c>
      <c r="F328" s="230">
        <v>421.7678051270882</v>
      </c>
      <c r="G328" s="230">
        <v>286.7790595981924</v>
      </c>
      <c r="H328" s="230">
        <v>435.5816248219396</v>
      </c>
      <c r="I328" s="230">
        <v>452.5892869848895</v>
      </c>
      <c r="J328" s="230">
        <v>398.92272315900686</v>
      </c>
      <c r="K328" s="230">
        <v>710.3275221077754</v>
      </c>
      <c r="L328" s="230">
        <v>329.78008927705827</v>
      </c>
      <c r="M328" s="230">
        <v>298.31994739958986</v>
      </c>
      <c r="N328" s="230">
        <v>180.88869264199602</v>
      </c>
      <c r="O328" s="230">
        <v>123.94755797988431</v>
      </c>
      <c r="P328" s="230">
        <v>4134.009686816274</v>
      </c>
      <c r="Q328" s="231" t="s">
        <v>137</v>
      </c>
      <c r="R328" s="232" t="s">
        <v>75</v>
      </c>
      <c r="S328" s="232" t="s">
        <v>76</v>
      </c>
    </row>
    <row r="329" ht="15.75" customHeight="1">
      <c r="A329" s="227">
        <v>2017.0</v>
      </c>
      <c r="B329" s="228" t="s">
        <v>38</v>
      </c>
      <c r="C329" s="229" t="s">
        <v>118</v>
      </c>
      <c r="D329" s="230">
        <v>382.47187451710545</v>
      </c>
      <c r="E329" s="230">
        <v>476.91282195240456</v>
      </c>
      <c r="F329" s="230">
        <v>629.6098435206615</v>
      </c>
      <c r="G329" s="230">
        <v>605.0719695371756</v>
      </c>
      <c r="H329" s="230">
        <v>874.5729458489135</v>
      </c>
      <c r="I329" s="230">
        <v>873.4142241533104</v>
      </c>
      <c r="J329" s="230">
        <v>857.8795868664383</v>
      </c>
      <c r="K329" s="230">
        <v>1263.4781326610923</v>
      </c>
      <c r="L329" s="230">
        <v>820.573301669264</v>
      </c>
      <c r="M329" s="230">
        <v>582.3462110185985</v>
      </c>
      <c r="N329" s="230">
        <v>360.45858830536986</v>
      </c>
      <c r="O329" s="230">
        <v>320.22196469231</v>
      </c>
      <c r="P329" s="230">
        <v>8047.011464742644</v>
      </c>
      <c r="Q329" s="231" t="s">
        <v>137</v>
      </c>
      <c r="R329" s="232" t="s">
        <v>75</v>
      </c>
      <c r="S329" s="232" t="s">
        <v>76</v>
      </c>
    </row>
    <row r="330" ht="15.75" customHeight="1">
      <c r="A330" s="227">
        <v>2017.0</v>
      </c>
      <c r="B330" s="228" t="s">
        <v>38</v>
      </c>
      <c r="C330" s="229" t="s">
        <v>119</v>
      </c>
      <c r="D330" s="230">
        <v>12.080477809516756</v>
      </c>
      <c r="E330" s="230">
        <v>29.230579487395595</v>
      </c>
      <c r="F330" s="230">
        <v>25.046520956727825</v>
      </c>
      <c r="G330" s="230">
        <v>15.13496980219603</v>
      </c>
      <c r="H330" s="230">
        <v>20.990643632392384</v>
      </c>
      <c r="I330" s="230">
        <v>19.695375705359353</v>
      </c>
      <c r="J330" s="230">
        <v>25.116865015120982</v>
      </c>
      <c r="K330" s="230">
        <v>23.816635789290984</v>
      </c>
      <c r="L330" s="230">
        <v>34.29488759228902</v>
      </c>
      <c r="M330" s="230">
        <v>21.91303053400802</v>
      </c>
      <c r="N330" s="230">
        <v>28.779568668209695</v>
      </c>
      <c r="O330" s="230">
        <v>26.488072699376218</v>
      </c>
      <c r="P330" s="230">
        <v>282.5876276918829</v>
      </c>
      <c r="Q330" s="231" t="s">
        <v>137</v>
      </c>
      <c r="R330" s="232" t="s">
        <v>75</v>
      </c>
      <c r="S330" s="232" t="s">
        <v>76</v>
      </c>
    </row>
    <row r="331" ht="15.75" customHeight="1">
      <c r="A331" s="227">
        <v>2017.0</v>
      </c>
      <c r="B331" s="228" t="s">
        <v>38</v>
      </c>
      <c r="C331" s="229" t="s">
        <v>120</v>
      </c>
      <c r="D331" s="230">
        <v>6.509849774258769</v>
      </c>
      <c r="E331" s="230">
        <v>11.066064882123284</v>
      </c>
      <c r="F331" s="230">
        <v>15.399339133388022</v>
      </c>
      <c r="G331" s="230">
        <v>26.47446769850149</v>
      </c>
      <c r="H331" s="230">
        <v>45.63070920649677</v>
      </c>
      <c r="I331" s="230">
        <v>39.826743912046915</v>
      </c>
      <c r="J331" s="230">
        <v>43.86124582696078</v>
      </c>
      <c r="K331" s="230">
        <v>59.250837451842585</v>
      </c>
      <c r="L331" s="230">
        <v>58.08703513350418</v>
      </c>
      <c r="M331" s="230">
        <v>28.59386600338889</v>
      </c>
      <c r="N331" s="230">
        <v>16.259876168749088</v>
      </c>
      <c r="O331" s="230">
        <v>8.062900166362574</v>
      </c>
      <c r="P331" s="230">
        <v>359.02293535762334</v>
      </c>
      <c r="Q331" s="231" t="s">
        <v>137</v>
      </c>
      <c r="R331" s="232" t="s">
        <v>75</v>
      </c>
      <c r="S331" s="232" t="s">
        <v>76</v>
      </c>
    </row>
    <row r="332" ht="15.75" customHeight="1">
      <c r="A332" s="227">
        <v>2017.0</v>
      </c>
      <c r="B332" s="228" t="s">
        <v>38</v>
      </c>
      <c r="C332" s="229" t="s">
        <v>121</v>
      </c>
      <c r="D332" s="230">
        <v>44.495603604495784</v>
      </c>
      <c r="E332" s="230">
        <v>18.172621232846254</v>
      </c>
      <c r="F332" s="230">
        <v>19.980267633375227</v>
      </c>
      <c r="G332" s="230">
        <v>34.11092203906459</v>
      </c>
      <c r="H332" s="230">
        <v>29.963690579770724</v>
      </c>
      <c r="I332" s="230">
        <v>24.480440330582073</v>
      </c>
      <c r="J332" s="230">
        <v>31.489835693793747</v>
      </c>
      <c r="K332" s="230">
        <v>31.896495769991024</v>
      </c>
      <c r="L332" s="230">
        <v>22.73754712981901</v>
      </c>
      <c r="M332" s="230">
        <v>20.649152885088025</v>
      </c>
      <c r="N332" s="230">
        <v>17.54452355973281</v>
      </c>
      <c r="O332" s="230">
        <v>37.62397750816359</v>
      </c>
      <c r="P332" s="230">
        <v>333.14507796672285</v>
      </c>
      <c r="Q332" s="231" t="s">
        <v>137</v>
      </c>
      <c r="R332" s="232" t="s">
        <v>75</v>
      </c>
      <c r="S332" s="232" t="s">
        <v>76</v>
      </c>
    </row>
    <row r="333" ht="15.75" customHeight="1">
      <c r="A333" s="227">
        <v>2017.0</v>
      </c>
      <c r="B333" s="228" t="s">
        <v>38</v>
      </c>
      <c r="C333" s="229" t="s">
        <v>122</v>
      </c>
      <c r="D333" s="230">
        <v>187.43542887272633</v>
      </c>
      <c r="E333" s="230">
        <v>307.6699488461262</v>
      </c>
      <c r="F333" s="230">
        <v>421.7678051270882</v>
      </c>
      <c r="G333" s="230">
        <v>286.7790595981924</v>
      </c>
      <c r="H333" s="230">
        <v>435.5816248219396</v>
      </c>
      <c r="I333" s="230">
        <v>452.5892869848895</v>
      </c>
      <c r="J333" s="230">
        <v>398.92272315900686</v>
      </c>
      <c r="K333" s="230">
        <v>710.3275221077754</v>
      </c>
      <c r="L333" s="230">
        <v>329.78008927705827</v>
      </c>
      <c r="M333" s="230">
        <v>298.31994739958986</v>
      </c>
      <c r="N333" s="230">
        <v>180.88869264199602</v>
      </c>
      <c r="O333" s="230">
        <v>123.94755797988431</v>
      </c>
      <c r="P333" s="230">
        <v>4134.009686816274</v>
      </c>
      <c r="Q333" s="231" t="s">
        <v>137</v>
      </c>
      <c r="R333" s="232" t="s">
        <v>75</v>
      </c>
      <c r="S333" s="232" t="s">
        <v>76</v>
      </c>
    </row>
    <row r="334" ht="15.75" customHeight="1">
      <c r="A334" s="227">
        <v>2017.0</v>
      </c>
      <c r="B334" s="228" t="s">
        <v>38</v>
      </c>
      <c r="C334" s="229" t="s">
        <v>123</v>
      </c>
      <c r="D334" s="230">
        <v>250.52136006099764</v>
      </c>
      <c r="E334" s="230">
        <v>366.1392144484913</v>
      </c>
      <c r="F334" s="230">
        <v>482.19393285057924</v>
      </c>
      <c r="G334" s="230">
        <v>362.49941913795453</v>
      </c>
      <c r="H334" s="230">
        <v>532.1666682405995</v>
      </c>
      <c r="I334" s="230">
        <v>536.5918469328778</v>
      </c>
      <c r="J334" s="230">
        <v>499.3906696948824</v>
      </c>
      <c r="K334" s="230">
        <v>825.2914911189</v>
      </c>
      <c r="L334" s="230">
        <v>444.89955913267045</v>
      </c>
      <c r="M334" s="230">
        <v>369.4759968220748</v>
      </c>
      <c r="N334" s="230">
        <v>243.4726610386876</v>
      </c>
      <c r="O334" s="230">
        <v>196.1225083537867</v>
      </c>
      <c r="P334" s="230">
        <v>5108.765327832502</v>
      </c>
      <c r="Q334" s="231" t="s">
        <v>137</v>
      </c>
      <c r="R334" s="232" t="s">
        <v>75</v>
      </c>
      <c r="S334" s="232" t="s">
        <v>76</v>
      </c>
    </row>
    <row r="335" ht="15.75" customHeight="1">
      <c r="A335" s="227">
        <v>2017.0</v>
      </c>
      <c r="B335" s="228" t="s">
        <v>38</v>
      </c>
      <c r="C335" s="229" t="s">
        <v>124</v>
      </c>
      <c r="D335" s="230">
        <v>12713.01389664343</v>
      </c>
      <c r="E335" s="230">
        <v>12727.349336843316</v>
      </c>
      <c r="F335" s="230">
        <v>12786.842239185751</v>
      </c>
      <c r="G335" s="230">
        <v>12786.842239185751</v>
      </c>
      <c r="H335" s="230">
        <v>12789.82643847985</v>
      </c>
      <c r="I335" s="230">
        <v>12791.0</v>
      </c>
      <c r="J335" s="230">
        <v>12791.0</v>
      </c>
      <c r="K335" s="230">
        <v>12791.0</v>
      </c>
      <c r="L335" s="230">
        <v>12791.0</v>
      </c>
      <c r="M335" s="230">
        <v>12757.820139066303</v>
      </c>
      <c r="N335" s="230">
        <v>12689.936260969393</v>
      </c>
      <c r="O335" s="230">
        <v>12623.287687986503</v>
      </c>
      <c r="P335" s="230">
        <v>12791.0</v>
      </c>
      <c r="Q335" s="231" t="s">
        <v>137</v>
      </c>
      <c r="R335" s="232" t="s">
        <v>75</v>
      </c>
      <c r="S335" s="232" t="s">
        <v>76</v>
      </c>
    </row>
    <row r="336" ht="15.75" customHeight="1">
      <c r="A336" s="227">
        <v>2017.0</v>
      </c>
      <c r="B336" s="228" t="s">
        <v>38</v>
      </c>
      <c r="C336" s="229" t="s">
        <v>125</v>
      </c>
      <c r="D336" s="230">
        <v>29548.253794105774</v>
      </c>
      <c r="E336" s="230">
        <v>29386.824270994086</v>
      </c>
      <c r="F336" s="230">
        <v>53665.35217558424</v>
      </c>
      <c r="G336" s="230">
        <v>61311.93592995253</v>
      </c>
      <c r="H336" s="230">
        <v>63148.724188367465</v>
      </c>
      <c r="I336" s="230">
        <v>63218.8</v>
      </c>
      <c r="J336" s="230">
        <v>64699.8</v>
      </c>
      <c r="K336" s="230">
        <v>64699.8</v>
      </c>
      <c r="L336" s="230">
        <v>63177.45538607742</v>
      </c>
      <c r="M336" s="230">
        <v>61585.06802748383</v>
      </c>
      <c r="N336" s="230">
        <v>39004.82826290655</v>
      </c>
      <c r="O336" s="230">
        <v>34056.47925034477</v>
      </c>
      <c r="P336" s="230">
        <v>64699.8</v>
      </c>
      <c r="Q336" s="231" t="s">
        <v>137</v>
      </c>
      <c r="R336" s="232" t="s">
        <v>75</v>
      </c>
      <c r="S336" s="232" t="s">
        <v>76</v>
      </c>
    </row>
    <row r="337" ht="15.75" customHeight="1">
      <c r="A337" s="227">
        <v>2017.0</v>
      </c>
      <c r="B337" s="228" t="s">
        <v>38</v>
      </c>
      <c r="C337" s="229" t="s">
        <v>126</v>
      </c>
      <c r="D337" s="230">
        <v>42261.267690749206</v>
      </c>
      <c r="E337" s="230">
        <v>42114.1736078374</v>
      </c>
      <c r="F337" s="230">
        <v>66452.19441476998</v>
      </c>
      <c r="G337" s="230">
        <v>74098.77816913828</v>
      </c>
      <c r="H337" s="230">
        <v>75938.55062684731</v>
      </c>
      <c r="I337" s="230">
        <v>76009.8</v>
      </c>
      <c r="J337" s="230">
        <v>77490.8</v>
      </c>
      <c r="K337" s="230">
        <v>77490.8</v>
      </c>
      <c r="L337" s="230">
        <v>75968.45538607742</v>
      </c>
      <c r="M337" s="230">
        <v>74342.88816655014</v>
      </c>
      <c r="N337" s="230">
        <v>51694.76452387594</v>
      </c>
      <c r="O337" s="230">
        <v>46679.766938331275</v>
      </c>
      <c r="P337" s="230">
        <v>77490.8</v>
      </c>
      <c r="Q337" s="231" t="s">
        <v>137</v>
      </c>
      <c r="R337" s="232" t="s">
        <v>75</v>
      </c>
      <c r="S337" s="232" t="s">
        <v>76</v>
      </c>
    </row>
    <row r="338" ht="15.75" customHeight="1">
      <c r="A338" s="227">
        <v>2017.0</v>
      </c>
      <c r="B338" s="228" t="s">
        <v>38</v>
      </c>
      <c r="C338" s="229" t="s">
        <v>127</v>
      </c>
      <c r="D338" s="230">
        <v>39947.863925171856</v>
      </c>
      <c r="E338" s="230">
        <v>33709.83614152064</v>
      </c>
      <c r="F338" s="230">
        <v>43022.23267173146</v>
      </c>
      <c r="G338" s="230">
        <v>68112.69660346022</v>
      </c>
      <c r="H338" s="230">
        <v>88540.13606540758</v>
      </c>
      <c r="I338" s="230">
        <v>86027.2156696472</v>
      </c>
      <c r="J338" s="230">
        <v>110765.93512844657</v>
      </c>
      <c r="K338" s="230">
        <v>128046.46895424694</v>
      </c>
      <c r="L338" s="230">
        <v>105991.76901367618</v>
      </c>
      <c r="M338" s="230">
        <v>62934.71535135062</v>
      </c>
      <c r="N338" s="230">
        <v>39903.83387022286</v>
      </c>
      <c r="O338" s="230">
        <v>44594.476207220985</v>
      </c>
      <c r="P338" s="230">
        <v>851597.179602103</v>
      </c>
      <c r="Q338" s="231" t="s">
        <v>137</v>
      </c>
      <c r="R338" s="232" t="s">
        <v>75</v>
      </c>
      <c r="S338" s="232" t="s">
        <v>76</v>
      </c>
    </row>
    <row r="339" ht="15.75" customHeight="1">
      <c r="A339" s="227">
        <v>2017.0</v>
      </c>
      <c r="B339" s="228" t="s">
        <v>38</v>
      </c>
      <c r="C339" s="229" t="s">
        <v>128</v>
      </c>
      <c r="D339" s="230">
        <v>7459.371298525291</v>
      </c>
      <c r="E339" s="230">
        <v>6491.280037290666</v>
      </c>
      <c r="F339" s="230">
        <v>7579.838929256382</v>
      </c>
      <c r="G339" s="230">
        <v>10040.03528410934</v>
      </c>
      <c r="H339" s="230">
        <v>11834.036867050487</v>
      </c>
      <c r="I339" s="230">
        <v>11544.594495170633</v>
      </c>
      <c r="J339" s="230">
        <v>12614.062968417205</v>
      </c>
      <c r="K339" s="230">
        <v>14457.330680281817</v>
      </c>
      <c r="L339" s="230">
        <v>12777.630739429409</v>
      </c>
      <c r="M339" s="230">
        <v>9242.756760558947</v>
      </c>
      <c r="N339" s="230">
        <v>7097.302147116101</v>
      </c>
      <c r="O339" s="230">
        <v>7743.677008253334</v>
      </c>
      <c r="P339" s="230">
        <v>9906.826434621635</v>
      </c>
      <c r="Q339" s="231" t="s">
        <v>137</v>
      </c>
      <c r="R339" s="232" t="s">
        <v>75</v>
      </c>
      <c r="S339" s="232" t="s">
        <v>76</v>
      </c>
    </row>
    <row r="340" ht="15.75" customHeight="1">
      <c r="A340" s="227">
        <v>2017.0</v>
      </c>
      <c r="B340" s="228" t="s">
        <v>38</v>
      </c>
      <c r="C340" s="229" t="s">
        <v>129</v>
      </c>
      <c r="D340" s="230">
        <v>689.2408606939725</v>
      </c>
      <c r="E340" s="230">
        <v>504.48060773595927</v>
      </c>
      <c r="F340" s="230">
        <v>696.9695844822672</v>
      </c>
      <c r="G340" s="230">
        <v>1193.1722055940772</v>
      </c>
      <c r="H340" s="230">
        <v>1559.5986616888695</v>
      </c>
      <c r="I340" s="230">
        <v>1495.0885337580273</v>
      </c>
      <c r="J340" s="230">
        <v>1719.9453951805408</v>
      </c>
      <c r="K340" s="230">
        <v>2086.652096812348</v>
      </c>
      <c r="L340" s="230">
        <v>1758.0784143838616</v>
      </c>
      <c r="M340" s="230">
        <v>1042.619197754719</v>
      </c>
      <c r="N340" s="230">
        <v>618.437686532685</v>
      </c>
      <c r="O340" s="230">
        <v>739.4361031847488</v>
      </c>
      <c r="P340" s="230">
        <v>14103.719347802076</v>
      </c>
      <c r="Q340" s="231" t="s">
        <v>137</v>
      </c>
      <c r="R340" s="232" t="s">
        <v>75</v>
      </c>
      <c r="S340" s="232" t="s">
        <v>76</v>
      </c>
    </row>
    <row r="341" ht="15.75" customHeight="1">
      <c r="A341" s="227">
        <v>2017.0</v>
      </c>
      <c r="B341" s="228" t="s">
        <v>38</v>
      </c>
      <c r="C341" s="229" t="s">
        <v>130</v>
      </c>
      <c r="D341" s="230">
        <v>221.26116660471712</v>
      </c>
      <c r="E341" s="230">
        <v>171.70065528412744</v>
      </c>
      <c r="F341" s="230">
        <v>187.61361902194022</v>
      </c>
      <c r="G341" s="230">
        <v>275.4349761559996</v>
      </c>
      <c r="H341" s="230">
        <v>337.0653333667624</v>
      </c>
      <c r="I341" s="230">
        <v>293.68309644805305</v>
      </c>
      <c r="J341" s="230">
        <v>367.4250294387308</v>
      </c>
      <c r="K341" s="230">
        <v>426.438086969157</v>
      </c>
      <c r="L341" s="230">
        <v>406.3906544521645</v>
      </c>
      <c r="M341" s="230">
        <v>249.66139479421224</v>
      </c>
      <c r="N341" s="230">
        <v>205.6371115774127</v>
      </c>
      <c r="O341" s="230">
        <v>256.51053667267263</v>
      </c>
      <c r="P341" s="230">
        <v>3398.8216607859495</v>
      </c>
      <c r="Q341" s="231" t="s">
        <v>137</v>
      </c>
      <c r="R341" s="232" t="s">
        <v>75</v>
      </c>
      <c r="S341" s="232" t="s">
        <v>76</v>
      </c>
    </row>
    <row r="342" ht="15.75" customHeight="1">
      <c r="A342" s="227">
        <v>2017.0</v>
      </c>
      <c r="B342" s="228" t="s">
        <v>38</v>
      </c>
      <c r="C342" s="229" t="s">
        <v>131</v>
      </c>
      <c r="D342" s="230">
        <v>195.0364456443791</v>
      </c>
      <c r="E342" s="230">
        <v>169.24287310627832</v>
      </c>
      <c r="F342" s="230">
        <v>207.84203839357326</v>
      </c>
      <c r="G342" s="230">
        <v>318.29290993898314</v>
      </c>
      <c r="H342" s="230">
        <v>438.9913210269739</v>
      </c>
      <c r="I342" s="230">
        <v>420.8249371684209</v>
      </c>
      <c r="J342" s="230">
        <v>458.95686370743147</v>
      </c>
      <c r="K342" s="230">
        <v>553.1506105533169</v>
      </c>
      <c r="L342" s="230">
        <v>490.7932123922057</v>
      </c>
      <c r="M342" s="230">
        <v>284.02626361900866</v>
      </c>
      <c r="N342" s="230">
        <v>179.56989566337384</v>
      </c>
      <c r="O342" s="230">
        <v>196.27440671242567</v>
      </c>
      <c r="P342" s="230">
        <v>3913.001777926371</v>
      </c>
      <c r="Q342" s="231" t="s">
        <v>137</v>
      </c>
      <c r="R342" s="232" t="s">
        <v>75</v>
      </c>
      <c r="S342" s="232" t="s">
        <v>76</v>
      </c>
    </row>
    <row r="343" ht="15.75" customHeight="1">
      <c r="A343" s="227">
        <v>2017.0</v>
      </c>
      <c r="B343" s="228" t="s">
        <v>38</v>
      </c>
      <c r="C343" s="229" t="s">
        <v>132</v>
      </c>
      <c r="D343" s="230">
        <v>63.08593118827131</v>
      </c>
      <c r="E343" s="230">
        <v>58.469265602365134</v>
      </c>
      <c r="F343" s="230">
        <v>60.42612772349107</v>
      </c>
      <c r="G343" s="230">
        <v>75.72035953976211</v>
      </c>
      <c r="H343" s="230">
        <v>96.58504341865988</v>
      </c>
      <c r="I343" s="230">
        <v>84.00255994798835</v>
      </c>
      <c r="J343" s="230">
        <v>100.46794653587551</v>
      </c>
      <c r="K343" s="230">
        <v>114.96396901112459</v>
      </c>
      <c r="L343" s="230">
        <v>115.11946985561221</v>
      </c>
      <c r="M343" s="230">
        <v>71.15604942248494</v>
      </c>
      <c r="N343" s="230">
        <v>62.58396839669159</v>
      </c>
      <c r="O343" s="230">
        <v>72.17495037390239</v>
      </c>
      <c r="P343" s="230">
        <v>974.7556410162291</v>
      </c>
      <c r="Q343" s="231" t="s">
        <v>137</v>
      </c>
      <c r="R343" s="232" t="s">
        <v>75</v>
      </c>
      <c r="S343" s="232" t="s">
        <v>76</v>
      </c>
    </row>
    <row r="344" ht="15.75" customHeight="1">
      <c r="A344" s="227">
        <v>2017.0</v>
      </c>
      <c r="B344" s="228" t="s">
        <v>39</v>
      </c>
      <c r="C344" s="229" t="s">
        <v>73</v>
      </c>
      <c r="D344" s="230">
        <v>3596.7010160582668</v>
      </c>
      <c r="E344" s="230">
        <v>3433.9553724353436</v>
      </c>
      <c r="F344" s="230">
        <v>4594.027425812226</v>
      </c>
      <c r="G344" s="230">
        <v>4514.440000787683</v>
      </c>
      <c r="H344" s="230">
        <v>6206.875949259047</v>
      </c>
      <c r="I344" s="230">
        <v>5700.052815048248</v>
      </c>
      <c r="J344" s="230">
        <v>6462.747999534744</v>
      </c>
      <c r="K344" s="230">
        <v>9463.365958072187</v>
      </c>
      <c r="L344" s="230">
        <v>5280.934615358428</v>
      </c>
      <c r="M344" s="230">
        <v>3799.221160687768</v>
      </c>
      <c r="N344" s="230">
        <v>2485.7083049192297</v>
      </c>
      <c r="O344" s="230">
        <v>2871.4918215444386</v>
      </c>
      <c r="P344" s="230">
        <v>58409.52243951761</v>
      </c>
      <c r="Q344" s="231" t="s">
        <v>138</v>
      </c>
      <c r="R344" s="232" t="s">
        <v>70</v>
      </c>
      <c r="S344" s="232" t="s">
        <v>139</v>
      </c>
    </row>
    <row r="345" ht="15.75" customHeight="1">
      <c r="A345" s="227">
        <v>2017.0</v>
      </c>
      <c r="B345" s="228" t="s">
        <v>39</v>
      </c>
      <c r="C345" s="229" t="s">
        <v>77</v>
      </c>
      <c r="D345" s="230">
        <v>1187.0129071167685</v>
      </c>
      <c r="E345" s="230">
        <v>1155.0855275234712</v>
      </c>
      <c r="F345" s="230">
        <v>1554.4483656691682</v>
      </c>
      <c r="G345" s="230">
        <v>1510.2668650850437</v>
      </c>
      <c r="H345" s="230">
        <v>2094.7250326197654</v>
      </c>
      <c r="I345" s="230">
        <v>1918.9695118721218</v>
      </c>
      <c r="J345" s="230">
        <v>2166.8566070498127</v>
      </c>
      <c r="K345" s="230">
        <v>3194.7359453605727</v>
      </c>
      <c r="L345" s="230">
        <v>1763.2918781932758</v>
      </c>
      <c r="M345" s="230">
        <v>1271.9105789705602</v>
      </c>
      <c r="N345" s="230">
        <v>823.5668157845591</v>
      </c>
      <c r="O345" s="230">
        <v>936.5055398667015</v>
      </c>
      <c r="P345" s="230">
        <v>19577.375575111822</v>
      </c>
      <c r="Q345" s="231" t="s">
        <v>138</v>
      </c>
      <c r="R345" s="232" t="s">
        <v>70</v>
      </c>
      <c r="S345" s="232" t="s">
        <v>139</v>
      </c>
    </row>
    <row r="346" ht="15.75" customHeight="1">
      <c r="A346" s="227">
        <v>2017.0</v>
      </c>
      <c r="B346" s="228" t="s">
        <v>39</v>
      </c>
      <c r="C346" s="229" t="s">
        <v>78</v>
      </c>
      <c r="D346" s="230">
        <v>4783.713923175035</v>
      </c>
      <c r="E346" s="230">
        <v>4589.040899958814</v>
      </c>
      <c r="F346" s="230">
        <v>6148.4757914813945</v>
      </c>
      <c r="G346" s="230">
        <v>6024.706865872727</v>
      </c>
      <c r="H346" s="230">
        <v>8301.600981878812</v>
      </c>
      <c r="I346" s="230">
        <v>7619.02232692037</v>
      </c>
      <c r="J346" s="230">
        <v>8629.604606584557</v>
      </c>
      <c r="K346" s="230">
        <v>12658.10190343276</v>
      </c>
      <c r="L346" s="230">
        <v>7044.226493551704</v>
      </c>
      <c r="M346" s="230">
        <v>5071.131739658328</v>
      </c>
      <c r="N346" s="230">
        <v>3309.275120703789</v>
      </c>
      <c r="O346" s="230">
        <v>3807.99736141114</v>
      </c>
      <c r="P346" s="230">
        <v>77986.89801462943</v>
      </c>
      <c r="Q346" s="231" t="s">
        <v>138</v>
      </c>
      <c r="R346" s="232" t="s">
        <v>70</v>
      </c>
      <c r="S346" s="232" t="s">
        <v>139</v>
      </c>
    </row>
    <row r="347" ht="15.75" customHeight="1">
      <c r="A347" s="227">
        <v>2017.0</v>
      </c>
      <c r="B347" s="228" t="s">
        <v>39</v>
      </c>
      <c r="C347" s="229" t="s">
        <v>79</v>
      </c>
      <c r="D347" s="230">
        <v>2997.250846715223</v>
      </c>
      <c r="E347" s="230">
        <v>2861.6294770294526</v>
      </c>
      <c r="F347" s="230">
        <v>3828.3561881768564</v>
      </c>
      <c r="G347" s="230">
        <v>3762.033333989736</v>
      </c>
      <c r="H347" s="230">
        <v>5172.39662438254</v>
      </c>
      <c r="I347" s="230">
        <v>4750.044012540207</v>
      </c>
      <c r="J347" s="230">
        <v>5385.62333294562</v>
      </c>
      <c r="K347" s="230">
        <v>7886.138298393489</v>
      </c>
      <c r="L347" s="230">
        <v>4400.778846132023</v>
      </c>
      <c r="M347" s="230">
        <v>3166.0176339064737</v>
      </c>
      <c r="N347" s="230">
        <v>2071.4235874326914</v>
      </c>
      <c r="O347" s="230">
        <v>2392.9098512870323</v>
      </c>
      <c r="P347" s="230">
        <v>48674.60203293135</v>
      </c>
      <c r="Q347" s="231" t="s">
        <v>138</v>
      </c>
      <c r="R347" s="232" t="s">
        <v>70</v>
      </c>
      <c r="S347" s="232" t="s">
        <v>139</v>
      </c>
    </row>
    <row r="348" ht="15.75" customHeight="1">
      <c r="A348" s="227">
        <v>2017.0</v>
      </c>
      <c r="B348" s="228" t="s">
        <v>39</v>
      </c>
      <c r="C348" s="229" t="s">
        <v>80</v>
      </c>
      <c r="D348" s="230">
        <v>599.4501693430445</v>
      </c>
      <c r="E348" s="230">
        <v>572.3258954058906</v>
      </c>
      <c r="F348" s="230">
        <v>765.6712376353712</v>
      </c>
      <c r="G348" s="230">
        <v>752.4066667979473</v>
      </c>
      <c r="H348" s="230">
        <v>1034.4793248765081</v>
      </c>
      <c r="I348" s="230">
        <v>950.0088025080415</v>
      </c>
      <c r="J348" s="230">
        <v>1077.124666589124</v>
      </c>
      <c r="K348" s="230">
        <v>1577.227659678698</v>
      </c>
      <c r="L348" s="230">
        <v>880.1557692264048</v>
      </c>
      <c r="M348" s="230">
        <v>633.2035267812948</v>
      </c>
      <c r="N348" s="230">
        <v>414.28471748653834</v>
      </c>
      <c r="O348" s="230">
        <v>478.58197025740645</v>
      </c>
      <c r="P348" s="230">
        <v>9734.920406586269</v>
      </c>
      <c r="Q348" s="231" t="s">
        <v>138</v>
      </c>
      <c r="R348" s="232" t="s">
        <v>70</v>
      </c>
      <c r="S348" s="232" t="s">
        <v>139</v>
      </c>
    </row>
    <row r="349" ht="15.75" customHeight="1">
      <c r="A349" s="227">
        <v>2017.0</v>
      </c>
      <c r="B349" s="228" t="s">
        <v>39</v>
      </c>
      <c r="C349" s="229" t="s">
        <v>81</v>
      </c>
      <c r="D349" s="230">
        <v>463.6418427104075</v>
      </c>
      <c r="E349" s="230">
        <v>528.3201987836799</v>
      </c>
      <c r="F349" s="230">
        <v>566.4805400536181</v>
      </c>
      <c r="G349" s="230">
        <v>549.3486755552265</v>
      </c>
      <c r="H349" s="230">
        <v>671.8182346141004</v>
      </c>
      <c r="I349" s="230">
        <v>734.4632972267002</v>
      </c>
      <c r="J349" s="230">
        <v>954.4961054792922</v>
      </c>
      <c r="K349" s="230">
        <v>1156.1507544641372</v>
      </c>
      <c r="L349" s="230">
        <v>891.7356535890534</v>
      </c>
      <c r="M349" s="230">
        <v>682.4455305528215</v>
      </c>
      <c r="N349" s="230">
        <v>540.619619039501</v>
      </c>
      <c r="O349" s="230">
        <v>527.9247838413987</v>
      </c>
      <c r="P349" s="230">
        <v>8267.445235909936</v>
      </c>
      <c r="Q349" s="231" t="s">
        <v>138</v>
      </c>
      <c r="R349" s="232" t="s">
        <v>70</v>
      </c>
      <c r="S349" s="232" t="s">
        <v>139</v>
      </c>
    </row>
    <row r="350" ht="15.75" customHeight="1">
      <c r="A350" s="227">
        <v>2017.0</v>
      </c>
      <c r="B350" s="228" t="s">
        <v>39</v>
      </c>
      <c r="C350" s="229" t="s">
        <v>82</v>
      </c>
      <c r="D350" s="230">
        <v>256.44584255397194</v>
      </c>
      <c r="E350" s="230">
        <v>298.16417903849253</v>
      </c>
      <c r="F350" s="230">
        <v>440.54455195950555</v>
      </c>
      <c r="G350" s="230">
        <v>797.8959233302451</v>
      </c>
      <c r="H350" s="230">
        <v>1307.0713378645232</v>
      </c>
      <c r="I350" s="230">
        <v>1281.9415684432802</v>
      </c>
      <c r="J350" s="230">
        <v>1534.341812792613</v>
      </c>
      <c r="K350" s="230">
        <v>1932.3652233873354</v>
      </c>
      <c r="L350" s="230">
        <v>1555.127279778727</v>
      </c>
      <c r="M350" s="230">
        <v>766.6166767434004</v>
      </c>
      <c r="N350" s="230">
        <v>455.6416051461241</v>
      </c>
      <c r="O350" s="230">
        <v>360.69363749231815</v>
      </c>
      <c r="P350" s="230">
        <v>10986.849638530537</v>
      </c>
      <c r="Q350" s="231" t="s">
        <v>138</v>
      </c>
      <c r="R350" s="232" t="s">
        <v>70</v>
      </c>
      <c r="S350" s="232" t="s">
        <v>139</v>
      </c>
    </row>
    <row r="351" ht="15.75" customHeight="1">
      <c r="A351" s="227">
        <v>2017.0</v>
      </c>
      <c r="B351" s="228" t="s">
        <v>39</v>
      </c>
      <c r="C351" s="229" t="s">
        <v>83</v>
      </c>
      <c r="D351" s="230">
        <v>1794.9316231432258</v>
      </c>
      <c r="E351" s="230">
        <v>587.3466006909085</v>
      </c>
      <c r="F351" s="230">
        <v>684.4026300900131</v>
      </c>
      <c r="G351" s="230">
        <v>1469.3719995954712</v>
      </c>
      <c r="H351" s="230">
        <v>1031.6042952977696</v>
      </c>
      <c r="I351" s="230">
        <v>802.1616714330232</v>
      </c>
      <c r="J351" s="230">
        <v>1243.1837284230946</v>
      </c>
      <c r="K351" s="230">
        <v>1319.38301113478</v>
      </c>
      <c r="L351" s="230">
        <v>796.9909822852568</v>
      </c>
      <c r="M351" s="230">
        <v>725.8682770773491</v>
      </c>
      <c r="N351" s="230">
        <v>560.3339224560832</v>
      </c>
      <c r="O351" s="230">
        <v>1529.2999644001627</v>
      </c>
      <c r="P351" s="230">
        <v>12544.878706027137</v>
      </c>
      <c r="Q351" s="231" t="s">
        <v>138</v>
      </c>
      <c r="R351" s="232" t="s">
        <v>70</v>
      </c>
      <c r="S351" s="232" t="s">
        <v>139</v>
      </c>
    </row>
    <row r="352" ht="15.75" customHeight="1">
      <c r="A352" s="227">
        <v>2017.0</v>
      </c>
      <c r="B352" s="228" t="s">
        <v>39</v>
      </c>
      <c r="C352" s="229" t="s">
        <v>84</v>
      </c>
      <c r="D352" s="230">
        <v>2268.6946147674303</v>
      </c>
      <c r="E352" s="230">
        <v>3175.209921445734</v>
      </c>
      <c r="F352" s="230">
        <v>4457.048069378258</v>
      </c>
      <c r="G352" s="230">
        <v>3208.090267391784</v>
      </c>
      <c r="H352" s="230">
        <v>5291.10711410242</v>
      </c>
      <c r="I352" s="230">
        <v>4800.455789817366</v>
      </c>
      <c r="J352" s="230">
        <v>4897.582959889557</v>
      </c>
      <c r="K352" s="230">
        <v>8250.202914446509</v>
      </c>
      <c r="L352" s="230">
        <v>3800.3725778986673</v>
      </c>
      <c r="M352" s="230">
        <v>2896.2012552847573</v>
      </c>
      <c r="N352" s="230">
        <v>1752.6799740620806</v>
      </c>
      <c r="O352" s="230">
        <v>1390.0789756772604</v>
      </c>
      <c r="P352" s="230">
        <v>46187.72443416182</v>
      </c>
      <c r="Q352" s="231" t="s">
        <v>138</v>
      </c>
      <c r="R352" s="232" t="s">
        <v>70</v>
      </c>
      <c r="S352" s="232" t="s">
        <v>139</v>
      </c>
    </row>
    <row r="353" ht="15.75" customHeight="1">
      <c r="A353" s="227">
        <v>2017.0</v>
      </c>
      <c r="B353" s="228" t="s">
        <v>39</v>
      </c>
      <c r="C353" s="229" t="s">
        <v>85</v>
      </c>
      <c r="D353" s="230">
        <v>160.37135013125484</v>
      </c>
      <c r="E353" s="230">
        <v>184.03590686992888</v>
      </c>
      <c r="F353" s="230">
        <v>212.20793086665697</v>
      </c>
      <c r="G353" s="230">
        <v>254.05155850988058</v>
      </c>
      <c r="H353" s="230">
        <v>327.84319798545624</v>
      </c>
      <c r="I353" s="230">
        <v>341.6972070837823</v>
      </c>
      <c r="J353" s="230">
        <v>603.2628618770909</v>
      </c>
      <c r="K353" s="230">
        <v>729.7337556861922</v>
      </c>
      <c r="L353" s="230">
        <v>419.05319320701767</v>
      </c>
      <c r="M353" s="230">
        <v>289.5463080936178</v>
      </c>
      <c r="N353" s="230">
        <v>206.48893652927356</v>
      </c>
      <c r="O353" s="230">
        <v>192.89965574565258</v>
      </c>
      <c r="P353" s="230">
        <v>3921.1918625858043</v>
      </c>
      <c r="Q353" s="231" t="s">
        <v>138</v>
      </c>
      <c r="R353" s="232" t="s">
        <v>70</v>
      </c>
      <c r="S353" s="232" t="s">
        <v>139</v>
      </c>
    </row>
    <row r="354" ht="15.75" customHeight="1">
      <c r="A354" s="227">
        <v>2017.0</v>
      </c>
      <c r="B354" s="228" t="s">
        <v>39</v>
      </c>
      <c r="C354" s="229" t="s">
        <v>86</v>
      </c>
      <c r="D354" s="230">
        <v>913.2918446992032</v>
      </c>
      <c r="E354" s="230">
        <v>821.7266010032761</v>
      </c>
      <c r="F354" s="230">
        <v>1097.1482280071546</v>
      </c>
      <c r="G354" s="230">
        <v>1108.1062934352526</v>
      </c>
      <c r="H354" s="230">
        <v>1484.4926458447667</v>
      </c>
      <c r="I354" s="230">
        <v>1354.10998263511</v>
      </c>
      <c r="J354" s="230">
        <v>1483.5387317163584</v>
      </c>
      <c r="K354" s="230">
        <v>2175.208363228688</v>
      </c>
      <c r="L354" s="230">
        <v>1248.937658708574</v>
      </c>
      <c r="M354" s="230">
        <v>905.7862000870937</v>
      </c>
      <c r="N354" s="230">
        <v>595.1641939725777</v>
      </c>
      <c r="O354" s="230">
        <v>728.1996591720094</v>
      </c>
      <c r="P354" s="230">
        <v>13915.710402510063</v>
      </c>
      <c r="Q354" s="231" t="s">
        <v>138</v>
      </c>
      <c r="R354" s="232" t="s">
        <v>70</v>
      </c>
      <c r="S354" s="232" t="s">
        <v>139</v>
      </c>
    </row>
    <row r="355" ht="15.75" customHeight="1">
      <c r="A355" s="227">
        <v>2017.0</v>
      </c>
      <c r="B355" s="228" t="s">
        <v>39</v>
      </c>
      <c r="C355" s="229" t="s">
        <v>87</v>
      </c>
      <c r="D355" s="230">
        <v>346.4059737522686</v>
      </c>
      <c r="E355" s="230">
        <v>329.74289109964036</v>
      </c>
      <c r="F355" s="230">
        <v>440.7944060663794</v>
      </c>
      <c r="G355" s="230">
        <v>427.6455811919966</v>
      </c>
      <c r="H355" s="230">
        <v>595.0061033238064</v>
      </c>
      <c r="I355" s="230">
        <v>545.2281129252198</v>
      </c>
      <c r="J355" s="230">
        <v>588.4705420278859</v>
      </c>
      <c r="K355" s="230">
        <v>875.6039867479515</v>
      </c>
      <c r="L355" s="230">
        <v>499.75610898817763</v>
      </c>
      <c r="M355" s="230">
        <v>355.41543438414755</v>
      </c>
      <c r="N355" s="230">
        <v>234.36668172388556</v>
      </c>
      <c r="O355" s="230">
        <v>272.5524818158575</v>
      </c>
      <c r="P355" s="230">
        <v>5510.988304047216</v>
      </c>
      <c r="Q355" s="231" t="s">
        <v>138</v>
      </c>
      <c r="R355" s="232" t="s">
        <v>70</v>
      </c>
      <c r="S355" s="232" t="s">
        <v>139</v>
      </c>
    </row>
    <row r="356" ht="15.75" customHeight="1">
      <c r="A356" s="227">
        <v>2017.0</v>
      </c>
      <c r="B356" s="228" t="s">
        <v>39</v>
      </c>
      <c r="C356" s="229" t="s">
        <v>88</v>
      </c>
      <c r="D356" s="230">
        <v>1110.2661039298937</v>
      </c>
      <c r="E356" s="230">
        <v>1108.020687729354</v>
      </c>
      <c r="F356" s="230">
        <v>1512.2543091792043</v>
      </c>
      <c r="G356" s="230">
        <v>1405.6934764461332</v>
      </c>
      <c r="H356" s="230">
        <v>1989.039573495387</v>
      </c>
      <c r="I356" s="230">
        <v>1807.403093878833</v>
      </c>
      <c r="J356" s="230">
        <v>1944.8978441500535</v>
      </c>
      <c r="K356" s="230">
        <v>2964.6987280980725</v>
      </c>
      <c r="L356" s="230">
        <v>1599.9162509295656</v>
      </c>
      <c r="M356" s="230">
        <v>1167.6213440529634</v>
      </c>
      <c r="N356" s="230">
        <v>744.3781039260073</v>
      </c>
      <c r="O356" s="230">
        <v>838.7990805534153</v>
      </c>
      <c r="P356" s="230">
        <v>18192.98859636888</v>
      </c>
      <c r="Q356" s="231" t="s">
        <v>138</v>
      </c>
      <c r="R356" s="232" t="s">
        <v>70</v>
      </c>
      <c r="S356" s="232" t="s">
        <v>139</v>
      </c>
    </row>
    <row r="357" ht="15.75" customHeight="1">
      <c r="A357" s="227">
        <v>2017.0</v>
      </c>
      <c r="B357" s="228" t="s">
        <v>39</v>
      </c>
      <c r="C357" s="229" t="s">
        <v>89</v>
      </c>
      <c r="D357" s="230">
        <v>466.9155742026021</v>
      </c>
      <c r="E357" s="230">
        <v>418.10339032725346</v>
      </c>
      <c r="F357" s="230">
        <v>565.9513140574609</v>
      </c>
      <c r="G357" s="230">
        <v>566.5364244064732</v>
      </c>
      <c r="H357" s="230">
        <v>776.0151037331234</v>
      </c>
      <c r="I357" s="230">
        <v>701.6056160172622</v>
      </c>
      <c r="J357" s="230">
        <v>765.4533531742317</v>
      </c>
      <c r="K357" s="230">
        <v>1140.8934646325852</v>
      </c>
      <c r="L357" s="230">
        <v>633.1156342986889</v>
      </c>
      <c r="M357" s="230">
        <v>447.6483472886512</v>
      </c>
      <c r="N357" s="230">
        <v>291.02567128094756</v>
      </c>
      <c r="O357" s="230">
        <v>360.45897400009744</v>
      </c>
      <c r="P357" s="230">
        <v>7133.722867419377</v>
      </c>
      <c r="Q357" s="231" t="s">
        <v>138</v>
      </c>
      <c r="R357" s="232" t="s">
        <v>70</v>
      </c>
      <c r="S357" s="232" t="s">
        <v>139</v>
      </c>
    </row>
    <row r="358" ht="15.75" customHeight="1">
      <c r="A358" s="227">
        <v>2017.0</v>
      </c>
      <c r="B358" s="228" t="s">
        <v>39</v>
      </c>
      <c r="C358" s="229" t="s">
        <v>90</v>
      </c>
      <c r="D358" s="230">
        <v>2997.250846715223</v>
      </c>
      <c r="E358" s="230">
        <v>2861.6294770294526</v>
      </c>
      <c r="F358" s="230">
        <v>3828.3561881768564</v>
      </c>
      <c r="G358" s="230">
        <v>3762.033333989736</v>
      </c>
      <c r="H358" s="230">
        <v>5172.39662438254</v>
      </c>
      <c r="I358" s="230">
        <v>4750.044012540207</v>
      </c>
      <c r="J358" s="230">
        <v>5385.62333294562</v>
      </c>
      <c r="K358" s="230">
        <v>7886.138298393489</v>
      </c>
      <c r="L358" s="230">
        <v>4400.778846132023</v>
      </c>
      <c r="M358" s="230">
        <v>3166.0176339064737</v>
      </c>
      <c r="N358" s="230">
        <v>2071.4235874326914</v>
      </c>
      <c r="O358" s="230">
        <v>2392.9098512870323</v>
      </c>
      <c r="P358" s="230">
        <v>48674.60203293135</v>
      </c>
      <c r="Q358" s="231" t="s">
        <v>138</v>
      </c>
      <c r="R358" s="232" t="s">
        <v>70</v>
      </c>
      <c r="S358" s="232" t="s">
        <v>139</v>
      </c>
    </row>
    <row r="359" ht="15.75" customHeight="1">
      <c r="A359" s="227">
        <v>2017.0</v>
      </c>
      <c r="B359" s="228" t="s">
        <v>39</v>
      </c>
      <c r="C359" s="229" t="s">
        <v>91</v>
      </c>
      <c r="D359" s="230">
        <v>67564.0</v>
      </c>
      <c r="E359" s="230">
        <v>67564.0</v>
      </c>
      <c r="F359" s="230">
        <v>67564.0</v>
      </c>
      <c r="G359" s="230">
        <v>67564.0</v>
      </c>
      <c r="H359" s="230">
        <v>67564.0</v>
      </c>
      <c r="I359" s="230">
        <v>67564.0</v>
      </c>
      <c r="J359" s="230">
        <v>67564.0</v>
      </c>
      <c r="K359" s="230">
        <v>67564.0</v>
      </c>
      <c r="L359" s="230">
        <v>67564.0</v>
      </c>
      <c r="M359" s="230">
        <v>67564.0</v>
      </c>
      <c r="N359" s="230">
        <v>67564.0</v>
      </c>
      <c r="O359" s="230">
        <v>67564.0</v>
      </c>
      <c r="P359" s="230">
        <v>67564.0</v>
      </c>
      <c r="Q359" s="231" t="s">
        <v>138</v>
      </c>
      <c r="R359" s="232" t="s">
        <v>70</v>
      </c>
      <c r="S359" s="232" t="s">
        <v>139</v>
      </c>
    </row>
    <row r="360" ht="15.75" customHeight="1">
      <c r="A360" s="227">
        <v>2017.0</v>
      </c>
      <c r="B360" s="228" t="s">
        <v>39</v>
      </c>
      <c r="C360" s="229" t="s">
        <v>92</v>
      </c>
      <c r="D360" s="230">
        <v>154.57310115798512</v>
      </c>
      <c r="E360" s="230">
        <v>159.32499022398446</v>
      </c>
      <c r="F360" s="230">
        <v>162.21094044039182</v>
      </c>
      <c r="G360" s="230">
        <v>160.4533795024434</v>
      </c>
      <c r="H360" s="230">
        <v>170.31439139615708</v>
      </c>
      <c r="I360" s="230">
        <v>174.97391007587635</v>
      </c>
      <c r="J360" s="230">
        <v>177.38149695857868</v>
      </c>
      <c r="K360" s="230">
        <v>190.19875996036612</v>
      </c>
      <c r="L360" s="230">
        <v>187.0129843231848</v>
      </c>
      <c r="M360" s="230">
        <v>170.73916068711847</v>
      </c>
      <c r="N360" s="230">
        <v>160.13428397291312</v>
      </c>
      <c r="O360" s="230">
        <v>159.16652787579645</v>
      </c>
      <c r="P360" s="230">
        <v>168.87366054789968</v>
      </c>
      <c r="Q360" s="231" t="s">
        <v>138</v>
      </c>
      <c r="R360" s="232" t="s">
        <v>70</v>
      </c>
      <c r="S360" s="232" t="s">
        <v>139</v>
      </c>
    </row>
    <row r="361" ht="15.75" customHeight="1">
      <c r="A361" s="227">
        <v>2017.0</v>
      </c>
      <c r="B361" s="228" t="s">
        <v>39</v>
      </c>
      <c r="C361" s="229" t="s">
        <v>93</v>
      </c>
      <c r="D361" s="230">
        <v>46.99272026195252</v>
      </c>
      <c r="E361" s="230">
        <v>49.51393760209918</v>
      </c>
      <c r="F361" s="230">
        <v>66.95435229788352</v>
      </c>
      <c r="G361" s="230">
        <v>101.55405510547422</v>
      </c>
      <c r="H361" s="230">
        <v>150.0680706570846</v>
      </c>
      <c r="I361" s="230">
        <v>147.86527601596873</v>
      </c>
      <c r="J361" s="230">
        <v>152.05015441314586</v>
      </c>
      <c r="K361" s="230">
        <v>185.91720107229432</v>
      </c>
      <c r="L361" s="230">
        <v>171.92147294125226</v>
      </c>
      <c r="M361" s="230">
        <v>97.67856435039408</v>
      </c>
      <c r="N361" s="230">
        <v>67.19109953619838</v>
      </c>
      <c r="O361" s="230">
        <v>58.59025198102296</v>
      </c>
      <c r="P361" s="230">
        <v>108.02476301956422</v>
      </c>
      <c r="Q361" s="231" t="s">
        <v>138</v>
      </c>
      <c r="R361" s="232" t="s">
        <v>70</v>
      </c>
      <c r="S361" s="232" t="s">
        <v>139</v>
      </c>
    </row>
    <row r="362" ht="15.75" customHeight="1">
      <c r="A362" s="227">
        <v>2017.0</v>
      </c>
      <c r="B362" s="228" t="s">
        <v>39</v>
      </c>
      <c r="C362" s="229" t="s">
        <v>94</v>
      </c>
      <c r="D362" s="230">
        <v>200.85172183988834</v>
      </c>
      <c r="E362" s="230">
        <v>65.72371590344477</v>
      </c>
      <c r="F362" s="230">
        <v>76.5842246651189</v>
      </c>
      <c r="G362" s="230">
        <v>164.4218043388501</v>
      </c>
      <c r="H362" s="230">
        <v>115.4358730418603</v>
      </c>
      <c r="I362" s="230">
        <v>89.76138746675221</v>
      </c>
      <c r="J362" s="230">
        <v>139.1114787870593</v>
      </c>
      <c r="K362" s="230">
        <v>147.6381306874839</v>
      </c>
      <c r="L362" s="230">
        <v>89.18279059707922</v>
      </c>
      <c r="M362" s="230">
        <v>81.22420453244493</v>
      </c>
      <c r="N362" s="230">
        <v>62.70101416650032</v>
      </c>
      <c r="O362" s="230">
        <v>171.127705979997</v>
      </c>
      <c r="P362" s="230">
        <v>116.9803376672066</v>
      </c>
      <c r="Q362" s="231" t="s">
        <v>138</v>
      </c>
      <c r="R362" s="232" t="s">
        <v>70</v>
      </c>
      <c r="S362" s="232" t="s">
        <v>139</v>
      </c>
    </row>
    <row r="363" ht="15.75" customHeight="1">
      <c r="A363" s="227">
        <v>2017.0</v>
      </c>
      <c r="B363" s="228" t="s">
        <v>39</v>
      </c>
      <c r="C363" s="229" t="s">
        <v>95</v>
      </c>
      <c r="D363" s="230">
        <v>250.28501080724655</v>
      </c>
      <c r="E363" s="230">
        <v>350.2928266904663</v>
      </c>
      <c r="F363" s="230">
        <v>491.70669201201</v>
      </c>
      <c r="G363" s="230">
        <v>353.9202244402058</v>
      </c>
      <c r="H363" s="230">
        <v>583.7210493714595</v>
      </c>
      <c r="I363" s="230">
        <v>529.5918284521143</v>
      </c>
      <c r="J363" s="230">
        <v>540.3070100604982</v>
      </c>
      <c r="K363" s="230">
        <v>910.1719165564729</v>
      </c>
      <c r="L363" s="230">
        <v>419.2614931685897</v>
      </c>
      <c r="M363" s="230">
        <v>319.5122683152379</v>
      </c>
      <c r="N363" s="230">
        <v>193.35767951948066</v>
      </c>
      <c r="O363" s="230">
        <v>153.35511848339934</v>
      </c>
      <c r="P363" s="230">
        <v>424.62359315643175</v>
      </c>
      <c r="Q363" s="231" t="s">
        <v>138</v>
      </c>
      <c r="R363" s="232" t="s">
        <v>70</v>
      </c>
      <c r="S363" s="232" t="s">
        <v>139</v>
      </c>
    </row>
    <row r="364" ht="15.75" customHeight="1">
      <c r="A364" s="227">
        <v>2017.0</v>
      </c>
      <c r="B364" s="228" t="s">
        <v>39</v>
      </c>
      <c r="C364" s="229" t="s">
        <v>96</v>
      </c>
      <c r="D364" s="230">
        <v>652.7025540670725</v>
      </c>
      <c r="E364" s="230">
        <v>624.8554704199947</v>
      </c>
      <c r="F364" s="230">
        <v>797.4562094154043</v>
      </c>
      <c r="G364" s="230">
        <v>780.3494633869735</v>
      </c>
      <c r="H364" s="230">
        <v>1019.5393844665614</v>
      </c>
      <c r="I364" s="230">
        <v>942.1924020107116</v>
      </c>
      <c r="J364" s="230">
        <v>1008.8501402192821</v>
      </c>
      <c r="K364" s="230">
        <v>1433.9260082766173</v>
      </c>
      <c r="L364" s="230">
        <v>867.378741030106</v>
      </c>
      <c r="M364" s="230">
        <v>669.1541978851953</v>
      </c>
      <c r="N364" s="230">
        <v>483.38407719509246</v>
      </c>
      <c r="O364" s="230">
        <v>542.2396043202157</v>
      </c>
      <c r="P364" s="230">
        <v>818.5023543911021</v>
      </c>
      <c r="Q364" s="231" t="s">
        <v>138</v>
      </c>
      <c r="R364" s="232" t="s">
        <v>70</v>
      </c>
      <c r="S364" s="232" t="s">
        <v>139</v>
      </c>
    </row>
    <row r="365" ht="15.75" customHeight="1">
      <c r="A365" s="227">
        <v>2017.0</v>
      </c>
      <c r="B365" s="228" t="s">
        <v>39</v>
      </c>
      <c r="C365" s="229" t="s">
        <v>97</v>
      </c>
      <c r="D365" s="230">
        <v>152.2450198634194</v>
      </c>
      <c r="E365" s="230">
        <v>148.1500479290575</v>
      </c>
      <c r="F365" s="230">
        <v>199.37190310996505</v>
      </c>
      <c r="G365" s="230">
        <v>193.705230579534</v>
      </c>
      <c r="H365" s="230">
        <v>268.66721691698183</v>
      </c>
      <c r="I365" s="230">
        <v>246.12499973728399</v>
      </c>
      <c r="J365" s="230">
        <v>277.9187363537472</v>
      </c>
      <c r="K365" s="230">
        <v>409.75345301106654</v>
      </c>
      <c r="L365" s="230">
        <v>226.15795111496053</v>
      </c>
      <c r="M365" s="230">
        <v>163.13390545197944</v>
      </c>
      <c r="N365" s="230">
        <v>105.62980863664612</v>
      </c>
      <c r="O365" s="230">
        <v>120.11520992263532</v>
      </c>
      <c r="P365" s="230">
        <v>209.2477902189397</v>
      </c>
      <c r="Q365" s="231" t="s">
        <v>138</v>
      </c>
      <c r="R365" s="232" t="s">
        <v>70</v>
      </c>
      <c r="S365" s="232" t="s">
        <v>139</v>
      </c>
    </row>
    <row r="366" ht="15.75" customHeight="1">
      <c r="A366" s="227">
        <v>2017.0</v>
      </c>
      <c r="B366" s="228" t="s">
        <v>39</v>
      </c>
      <c r="C366" s="229" t="s">
        <v>98</v>
      </c>
      <c r="D366" s="230">
        <v>804.9475739304919</v>
      </c>
      <c r="E366" s="230">
        <v>773.0055183490522</v>
      </c>
      <c r="F366" s="230">
        <v>996.8281125253693</v>
      </c>
      <c r="G366" s="230">
        <v>974.0546939665076</v>
      </c>
      <c r="H366" s="230">
        <v>1288.2066013835433</v>
      </c>
      <c r="I366" s="230">
        <v>1188.3174017479955</v>
      </c>
      <c r="J366" s="230">
        <v>1286.7688765730293</v>
      </c>
      <c r="K366" s="230">
        <v>1843.6794612876838</v>
      </c>
      <c r="L366" s="230">
        <v>1093.5366921450666</v>
      </c>
      <c r="M366" s="230">
        <v>832.2881033371748</v>
      </c>
      <c r="N366" s="230">
        <v>589.0138858317385</v>
      </c>
      <c r="O366" s="230">
        <v>662.354814242851</v>
      </c>
      <c r="P366" s="230">
        <v>1027.750144610042</v>
      </c>
      <c r="Q366" s="231" t="s">
        <v>138</v>
      </c>
      <c r="R366" s="232" t="s">
        <v>70</v>
      </c>
      <c r="S366" s="232" t="s">
        <v>139</v>
      </c>
    </row>
    <row r="367" ht="15.75" customHeight="1">
      <c r="A367" s="227">
        <v>2017.0</v>
      </c>
      <c r="B367" s="228" t="s">
        <v>39</v>
      </c>
      <c r="C367" s="229" t="s">
        <v>99</v>
      </c>
      <c r="D367" s="230">
        <v>145.60003193867772</v>
      </c>
      <c r="E367" s="230">
        <v>144.68019801980196</v>
      </c>
      <c r="F367" s="230">
        <v>149.58118811881187</v>
      </c>
      <c r="G367" s="230">
        <v>152.7</v>
      </c>
      <c r="H367" s="230">
        <v>152.7</v>
      </c>
      <c r="I367" s="230">
        <v>152.7</v>
      </c>
      <c r="J367" s="230">
        <v>152.7</v>
      </c>
      <c r="K367" s="230">
        <v>153.43401780496401</v>
      </c>
      <c r="L367" s="230">
        <v>153.3445921194921</v>
      </c>
      <c r="M367" s="230">
        <v>152.7</v>
      </c>
      <c r="N367" s="230">
        <v>148.24455445544552</v>
      </c>
      <c r="O367" s="230">
        <v>148.24455445544552</v>
      </c>
      <c r="P367" s="230">
        <v>150.55242807605325</v>
      </c>
      <c r="Q367" s="231" t="s">
        <v>138</v>
      </c>
      <c r="R367" s="232" t="s">
        <v>70</v>
      </c>
      <c r="S367" s="232" t="s">
        <v>139</v>
      </c>
    </row>
    <row r="368" ht="15.75" customHeight="1">
      <c r="A368" s="227">
        <v>2017.0</v>
      </c>
      <c r="B368" s="228" t="s">
        <v>39</v>
      </c>
      <c r="C368" s="229" t="s">
        <v>100</v>
      </c>
      <c r="D368" s="230">
        <v>181.30649933241827</v>
      </c>
      <c r="E368" s="230">
        <v>163.12898697272337</v>
      </c>
      <c r="F368" s="230">
        <v>217.80562875195528</v>
      </c>
      <c r="G368" s="230">
        <v>219.98102152892508</v>
      </c>
      <c r="H368" s="230">
        <v>294.70115874239434</v>
      </c>
      <c r="I368" s="230">
        <v>268.8176206626623</v>
      </c>
      <c r="J368" s="230">
        <v>294.51178791609243</v>
      </c>
      <c r="K368" s="230">
        <v>431.82189345562745</v>
      </c>
      <c r="L368" s="230">
        <v>247.93883368076862</v>
      </c>
      <c r="M368" s="230">
        <v>179.81648038858</v>
      </c>
      <c r="N368" s="230">
        <v>118.15186696724322</v>
      </c>
      <c r="O368" s="230">
        <v>144.5620387238002</v>
      </c>
      <c r="P368" s="230">
        <v>230.2119847602659</v>
      </c>
      <c r="Q368" s="231" t="s">
        <v>138</v>
      </c>
      <c r="R368" s="232" t="s">
        <v>70</v>
      </c>
      <c r="S368" s="232" t="s">
        <v>139</v>
      </c>
    </row>
    <row r="369" ht="15.75" customHeight="1">
      <c r="A369" s="227">
        <v>2017.0</v>
      </c>
      <c r="B369" s="228" t="s">
        <v>39</v>
      </c>
      <c r="C369" s="229" t="s">
        <v>101</v>
      </c>
      <c r="D369" s="230">
        <v>83.45131148861238</v>
      </c>
      <c r="E369" s="230">
        <v>79.43707326476631</v>
      </c>
      <c r="F369" s="230">
        <v>106.19006042138848</v>
      </c>
      <c r="G369" s="230">
        <v>103.02242832655037</v>
      </c>
      <c r="H369" s="230">
        <v>143.34059868612547</v>
      </c>
      <c r="I369" s="230">
        <v>131.3487772488879</v>
      </c>
      <c r="J369" s="230">
        <v>141.766142115556</v>
      </c>
      <c r="K369" s="230">
        <v>210.93833991162683</v>
      </c>
      <c r="L369" s="230">
        <v>120.39429420849068</v>
      </c>
      <c r="M369" s="230">
        <v>85.62174549525281</v>
      </c>
      <c r="N369" s="230">
        <v>56.46036281429562</v>
      </c>
      <c r="O369" s="230">
        <v>65.65955491655411</v>
      </c>
      <c r="P369" s="230">
        <v>110.6358907415089</v>
      </c>
      <c r="Q369" s="231" t="s">
        <v>138</v>
      </c>
      <c r="R369" s="232" t="s">
        <v>70</v>
      </c>
      <c r="S369" s="232" t="s">
        <v>139</v>
      </c>
    </row>
    <row r="370" ht="15.75" customHeight="1">
      <c r="A370" s="227">
        <v>2017.0</v>
      </c>
      <c r="B370" s="228" t="s">
        <v>39</v>
      </c>
      <c r="C370" s="229" t="s">
        <v>102</v>
      </c>
      <c r="D370" s="230">
        <v>200.93421134350936</v>
      </c>
      <c r="E370" s="230">
        <v>200.5278394550077</v>
      </c>
      <c r="F370" s="230">
        <v>273.6854037876077</v>
      </c>
      <c r="G370" s="230">
        <v>254.40019206265418</v>
      </c>
      <c r="H370" s="230">
        <v>359.9732502115207</v>
      </c>
      <c r="I370" s="230">
        <v>327.1009661223468</v>
      </c>
      <c r="J370" s="230">
        <v>351.9845495370171</v>
      </c>
      <c r="K370" s="230">
        <v>536.546507808282</v>
      </c>
      <c r="L370" s="230">
        <v>289.55032397935463</v>
      </c>
      <c r="M370" s="230">
        <v>211.31427239351717</v>
      </c>
      <c r="N370" s="230">
        <v>134.71637720392263</v>
      </c>
      <c r="O370" s="230">
        <v>151.80453688542377</v>
      </c>
      <c r="P370" s="230">
        <v>274.37820256584695</v>
      </c>
      <c r="Q370" s="231" t="s">
        <v>138</v>
      </c>
      <c r="R370" s="232" t="s">
        <v>70</v>
      </c>
      <c r="S370" s="232" t="s">
        <v>139</v>
      </c>
    </row>
    <row r="371" ht="15.75" customHeight="1">
      <c r="A371" s="227">
        <v>2017.0</v>
      </c>
      <c r="B371" s="228" t="s">
        <v>39</v>
      </c>
      <c r="C371" s="229" t="s">
        <v>103</v>
      </c>
      <c r="D371" s="230">
        <v>41.41049996385479</v>
      </c>
      <c r="E371" s="230">
        <v>37.081372707695394</v>
      </c>
      <c r="F371" s="230">
        <v>50.19392833564095</v>
      </c>
      <c r="G371" s="230">
        <v>50.24582146884389</v>
      </c>
      <c r="H371" s="230">
        <v>68.82437682652092</v>
      </c>
      <c r="I371" s="230">
        <v>62.22503797681468</v>
      </c>
      <c r="J371" s="230">
        <v>67.8876606506166</v>
      </c>
      <c r="K371" s="230">
        <v>101.18524929611684</v>
      </c>
      <c r="L371" s="230">
        <v>56.15069704199994</v>
      </c>
      <c r="M371" s="230">
        <v>39.70169960784538</v>
      </c>
      <c r="N371" s="230">
        <v>25.810915754185462</v>
      </c>
      <c r="O371" s="230">
        <v>31.9689193389921</v>
      </c>
      <c r="P371" s="230">
        <v>52.72384824742724</v>
      </c>
      <c r="Q371" s="231" t="s">
        <v>138</v>
      </c>
      <c r="R371" s="232" t="s">
        <v>70</v>
      </c>
      <c r="S371" s="232" t="s">
        <v>139</v>
      </c>
    </row>
    <row r="372" ht="15.75" customHeight="1">
      <c r="A372" s="227">
        <v>2017.0</v>
      </c>
      <c r="B372" s="228" t="s">
        <v>39</v>
      </c>
      <c r="C372" s="229" t="s">
        <v>104</v>
      </c>
      <c r="D372" s="230">
        <v>4.5449925651232554</v>
      </c>
      <c r="E372" s="230">
        <v>5.173107133445957</v>
      </c>
      <c r="F372" s="230">
        <v>5.583241021353159</v>
      </c>
      <c r="G372" s="230">
        <v>5.346274263250936</v>
      </c>
      <c r="H372" s="230">
        <v>6.5994525505488895</v>
      </c>
      <c r="I372" s="230">
        <v>7.167810652670273</v>
      </c>
      <c r="J372" s="230">
        <v>7.511168802543546</v>
      </c>
      <c r="K372" s="230">
        <v>9.091972986963516</v>
      </c>
      <c r="L372" s="230">
        <v>8.652313245165253</v>
      </c>
      <c r="M372" s="230">
        <v>6.680218849096546</v>
      </c>
      <c r="N372" s="230">
        <v>5.289579944700485</v>
      </c>
      <c r="O372" s="230">
        <v>5.168040788536041</v>
      </c>
      <c r="P372" s="230">
        <v>76.80817280339787</v>
      </c>
      <c r="Q372" s="231" t="s">
        <v>138</v>
      </c>
      <c r="R372" s="232" t="s">
        <v>70</v>
      </c>
      <c r="S372" s="232" t="s">
        <v>139</v>
      </c>
    </row>
    <row r="373" ht="15.75" customHeight="1">
      <c r="A373" s="227">
        <v>2017.0</v>
      </c>
      <c r="B373" s="228" t="s">
        <v>39</v>
      </c>
      <c r="C373" s="229" t="s">
        <v>105</v>
      </c>
      <c r="D373" s="230">
        <v>5.014386428726321</v>
      </c>
      <c r="E373" s="230">
        <v>5.822867526085014</v>
      </c>
      <c r="F373" s="230">
        <v>8.708166427313273</v>
      </c>
      <c r="G373" s="230">
        <v>15.853769430653333</v>
      </c>
      <c r="H373" s="230">
        <v>26.0900343848746</v>
      </c>
      <c r="I373" s="230">
        <v>25.59445514040777</v>
      </c>
      <c r="J373" s="230">
        <v>26.808119302319575</v>
      </c>
      <c r="K373" s="230">
        <v>34.1420193287629</v>
      </c>
      <c r="L373" s="230">
        <v>31.040141604137737</v>
      </c>
      <c r="M373" s="230">
        <v>15.211705437369915</v>
      </c>
      <c r="N373" s="230">
        <v>9.000255128980662</v>
      </c>
      <c r="O373" s="230">
        <v>7.112339597870455</v>
      </c>
      <c r="P373" s="230">
        <v>210.39825973750155</v>
      </c>
      <c r="Q373" s="231" t="s">
        <v>138</v>
      </c>
      <c r="R373" s="232" t="s">
        <v>70</v>
      </c>
      <c r="S373" s="232" t="s">
        <v>139</v>
      </c>
    </row>
    <row r="374" ht="15.75" customHeight="1">
      <c r="A374" s="227">
        <v>2017.0</v>
      </c>
      <c r="B374" s="228" t="s">
        <v>39</v>
      </c>
      <c r="C374" s="229" t="s">
        <v>106</v>
      </c>
      <c r="D374" s="230">
        <v>37.255996026060615</v>
      </c>
      <c r="E374" s="230">
        <v>12.191095381639851</v>
      </c>
      <c r="F374" s="230">
        <v>14.205611700242663</v>
      </c>
      <c r="G374" s="230">
        <v>30.49860878926942</v>
      </c>
      <c r="H374" s="230">
        <v>21.412205919453</v>
      </c>
      <c r="I374" s="230">
        <v>16.649844293696624</v>
      </c>
      <c r="J374" s="230">
        <v>25.803795224626377</v>
      </c>
      <c r="K374" s="230">
        <v>27.385404316188236</v>
      </c>
      <c r="L374" s="230">
        <v>16.542520331124816</v>
      </c>
      <c r="M374" s="230">
        <v>15.066281800128106</v>
      </c>
      <c r="N374" s="230">
        <v>11.630414283823121</v>
      </c>
      <c r="O374" s="230">
        <v>31.74248682329932</v>
      </c>
      <c r="P374" s="230">
        <v>260.3842648895522</v>
      </c>
      <c r="Q374" s="231" t="s">
        <v>138</v>
      </c>
      <c r="R374" s="232" t="s">
        <v>70</v>
      </c>
      <c r="S374" s="232" t="s">
        <v>139</v>
      </c>
    </row>
    <row r="375" ht="15.75" customHeight="1">
      <c r="A375" s="227">
        <v>2017.0</v>
      </c>
      <c r="B375" s="228" t="s">
        <v>39</v>
      </c>
      <c r="C375" s="229" t="s">
        <v>107</v>
      </c>
      <c r="D375" s="230">
        <v>62.16577995504476</v>
      </c>
      <c r="E375" s="230">
        <v>87.00571685709463</v>
      </c>
      <c r="F375" s="230">
        <v>122.13008649400335</v>
      </c>
      <c r="G375" s="230">
        <v>87.9066897503271</v>
      </c>
      <c r="H375" s="230">
        <v>144.98460852016524</v>
      </c>
      <c r="I375" s="230">
        <v>131.53999501351979</v>
      </c>
      <c r="J375" s="230">
        <v>134.20143134922643</v>
      </c>
      <c r="K375" s="230">
        <v>226.06846052593428</v>
      </c>
      <c r="L375" s="230">
        <v>104.13615119770257</v>
      </c>
      <c r="M375" s="230">
        <v>79.36044312425605</v>
      </c>
      <c r="N375" s="230">
        <v>48.02617191839471</v>
      </c>
      <c r="O375" s="230">
        <v>38.09033757103762</v>
      </c>
      <c r="P375" s="230">
        <v>1265.6158722767066</v>
      </c>
      <c r="Q375" s="231" t="s">
        <v>138</v>
      </c>
      <c r="R375" s="232" t="s">
        <v>70</v>
      </c>
      <c r="S375" s="232" t="s">
        <v>139</v>
      </c>
    </row>
    <row r="376" ht="15.75" customHeight="1">
      <c r="A376" s="227">
        <v>2017.0</v>
      </c>
      <c r="B376" s="228" t="s">
        <v>39</v>
      </c>
      <c r="C376" s="229" t="s">
        <v>108</v>
      </c>
      <c r="D376" s="230">
        <v>108.98115497495496</v>
      </c>
      <c r="E376" s="230">
        <v>110.19278689826545</v>
      </c>
      <c r="F376" s="230">
        <v>150.62710564291245</v>
      </c>
      <c r="G376" s="230">
        <v>139.60534223350078</v>
      </c>
      <c r="H376" s="230">
        <v>199.08630137504173</v>
      </c>
      <c r="I376" s="230">
        <v>180.95210510029446</v>
      </c>
      <c r="J376" s="230">
        <v>194.32451467871593</v>
      </c>
      <c r="K376" s="230">
        <v>296.68785715784895</v>
      </c>
      <c r="L376" s="230">
        <v>160.37112637813038</v>
      </c>
      <c r="M376" s="230">
        <v>116.31864921085062</v>
      </c>
      <c r="N376" s="230">
        <v>73.94642127589898</v>
      </c>
      <c r="O376" s="230">
        <v>82.11320478074344</v>
      </c>
      <c r="P376" s="230">
        <v>1813.2065697071585</v>
      </c>
      <c r="Q376" s="231" t="s">
        <v>138</v>
      </c>
      <c r="R376" s="232" t="s">
        <v>70</v>
      </c>
      <c r="S376" s="232" t="s">
        <v>139</v>
      </c>
    </row>
    <row r="377" ht="15.75" customHeight="1">
      <c r="A377" s="227">
        <v>2017.0</v>
      </c>
      <c r="B377" s="228" t="s">
        <v>39</v>
      </c>
      <c r="C377" s="229" t="s">
        <v>109</v>
      </c>
      <c r="D377" s="230">
        <v>2.3150722754886566</v>
      </c>
      <c r="E377" s="230">
        <v>3.338342495989163</v>
      </c>
      <c r="F377" s="230">
        <v>2.934538864128906</v>
      </c>
      <c r="G377" s="230">
        <v>2.1983089687064843</v>
      </c>
      <c r="H377" s="230">
        <v>2.8844633009908627</v>
      </c>
      <c r="I377" s="230">
        <v>2.710256550723528</v>
      </c>
      <c r="J377" s="230">
        <v>3.6766021138273635</v>
      </c>
      <c r="K377" s="230">
        <v>3.299779465740892</v>
      </c>
      <c r="L377" s="230">
        <v>5.4324755322024</v>
      </c>
      <c r="M377" s="230">
        <v>2.9187199684881997</v>
      </c>
      <c r="N377" s="230">
        <v>3.537044087272657</v>
      </c>
      <c r="O377" s="230">
        <v>4.149874190807845</v>
      </c>
      <c r="P377" s="230">
        <v>39.395477814366956</v>
      </c>
      <c r="Q377" s="231" t="s">
        <v>138</v>
      </c>
      <c r="R377" s="232" t="s">
        <v>70</v>
      </c>
      <c r="S377" s="232" t="s">
        <v>139</v>
      </c>
    </row>
    <row r="378" ht="15.75" customHeight="1">
      <c r="A378" s="227">
        <v>2017.0</v>
      </c>
      <c r="B378" s="228" t="s">
        <v>39</v>
      </c>
      <c r="C378" s="229" t="s">
        <v>110</v>
      </c>
      <c r="D378" s="230">
        <v>0.5418343071011372</v>
      </c>
      <c r="E378" s="230">
        <v>0.7486514550368178</v>
      </c>
      <c r="F378" s="230">
        <v>1.1251232134988847</v>
      </c>
      <c r="G378" s="230">
        <v>2.1900547116776554</v>
      </c>
      <c r="H378" s="230">
        <v>3.6373065037387478</v>
      </c>
      <c r="I378" s="230">
        <v>3.169351784392572</v>
      </c>
      <c r="J378" s="230">
        <v>3.5317634143685233</v>
      </c>
      <c r="K378" s="230">
        <v>4.938087226687267</v>
      </c>
      <c r="L378" s="230">
        <v>4.61581478793959</v>
      </c>
      <c r="M378" s="230">
        <v>2.271562699083648</v>
      </c>
      <c r="N378" s="230">
        <v>1.4241504376606475</v>
      </c>
      <c r="O378" s="230">
        <v>0.8753324562996944</v>
      </c>
      <c r="P378" s="230">
        <v>29.069032997485184</v>
      </c>
      <c r="Q378" s="231" t="s">
        <v>138</v>
      </c>
      <c r="R378" s="232" t="s">
        <v>70</v>
      </c>
      <c r="S378" s="232" t="s">
        <v>139</v>
      </c>
    </row>
    <row r="379" ht="15.75" customHeight="1">
      <c r="A379" s="227">
        <v>2017.0</v>
      </c>
      <c r="B379" s="228" t="s">
        <v>39</v>
      </c>
      <c r="C379" s="229" t="s">
        <v>111</v>
      </c>
      <c r="D379" s="230">
        <v>14.902398410424246</v>
      </c>
      <c r="E379" s="230">
        <v>5.805283515066596</v>
      </c>
      <c r="F379" s="230">
        <v>6.6072612559268205</v>
      </c>
      <c r="G379" s="230">
        <v>11.295781033062747</v>
      </c>
      <c r="H379" s="230">
        <v>9.732820872478635</v>
      </c>
      <c r="I379" s="230">
        <v>7.928497282712678</v>
      </c>
      <c r="J379" s="230">
        <v>10.321518089850551</v>
      </c>
      <c r="K379" s="230">
        <v>10.532847813918552</v>
      </c>
      <c r="L379" s="230">
        <v>7.623281258582865</v>
      </c>
      <c r="M379" s="230">
        <v>7.040318598190703</v>
      </c>
      <c r="N379" s="230">
        <v>5.7292681201099125</v>
      </c>
      <c r="O379" s="230">
        <v>12.208648778192046</v>
      </c>
      <c r="P379" s="230">
        <v>109.72792502851634</v>
      </c>
      <c r="Q379" s="231" t="s">
        <v>138</v>
      </c>
      <c r="R379" s="232" t="s">
        <v>70</v>
      </c>
      <c r="S379" s="232" t="s">
        <v>139</v>
      </c>
    </row>
    <row r="380" ht="15.75" customHeight="1">
      <c r="A380" s="227">
        <v>2017.0</v>
      </c>
      <c r="B380" s="228" t="s">
        <v>39</v>
      </c>
      <c r="C380" s="229" t="s">
        <v>112</v>
      </c>
      <c r="D380" s="230">
        <v>62.16577995504476</v>
      </c>
      <c r="E380" s="230">
        <v>87.00571685709463</v>
      </c>
      <c r="F380" s="230">
        <v>122.13008649400335</v>
      </c>
      <c r="G380" s="230">
        <v>87.9066897503271</v>
      </c>
      <c r="H380" s="230">
        <v>144.98460852016524</v>
      </c>
      <c r="I380" s="230">
        <v>131.53999501351979</v>
      </c>
      <c r="J380" s="230">
        <v>134.20143134922643</v>
      </c>
      <c r="K380" s="230">
        <v>226.06846052593428</v>
      </c>
      <c r="L380" s="230">
        <v>104.13615119770257</v>
      </c>
      <c r="M380" s="230">
        <v>79.36044312425605</v>
      </c>
      <c r="N380" s="230">
        <v>48.02617191839471</v>
      </c>
      <c r="O380" s="230">
        <v>38.09033757103762</v>
      </c>
      <c r="P380" s="230">
        <v>1265.6158722767066</v>
      </c>
      <c r="Q380" s="231" t="s">
        <v>138</v>
      </c>
      <c r="R380" s="232" t="s">
        <v>70</v>
      </c>
      <c r="S380" s="232" t="s">
        <v>139</v>
      </c>
    </row>
    <row r="381" ht="15.75" customHeight="1">
      <c r="A381" s="227">
        <v>2017.0</v>
      </c>
      <c r="B381" s="228" t="s">
        <v>39</v>
      </c>
      <c r="C381" s="229" t="s">
        <v>113</v>
      </c>
      <c r="D381" s="230">
        <v>79.92508494805881</v>
      </c>
      <c r="E381" s="230">
        <v>96.8979943231872</v>
      </c>
      <c r="F381" s="230">
        <v>132.79700982755796</v>
      </c>
      <c r="G381" s="230">
        <v>103.59083446377399</v>
      </c>
      <c r="H381" s="230">
        <v>161.2391991973735</v>
      </c>
      <c r="I381" s="230">
        <v>145.34810063134856</v>
      </c>
      <c r="J381" s="230">
        <v>151.73131496727285</v>
      </c>
      <c r="K381" s="230">
        <v>244.839175032281</v>
      </c>
      <c r="L381" s="230">
        <v>121.80772277642743</v>
      </c>
      <c r="M381" s="230">
        <v>91.5910443900186</v>
      </c>
      <c r="N381" s="230">
        <v>58.71663456343793</v>
      </c>
      <c r="O381" s="230">
        <v>55.3241929963372</v>
      </c>
      <c r="P381" s="230">
        <v>1443.808308117075</v>
      </c>
      <c r="Q381" s="231" t="s">
        <v>138</v>
      </c>
      <c r="R381" s="232" t="s">
        <v>70</v>
      </c>
      <c r="S381" s="232" t="s">
        <v>139</v>
      </c>
    </row>
    <row r="382" ht="15.75" customHeight="1">
      <c r="A382" s="227">
        <v>2017.0</v>
      </c>
      <c r="B382" s="228" t="s">
        <v>39</v>
      </c>
      <c r="C382" s="229" t="s">
        <v>114</v>
      </c>
      <c r="D382" s="230">
        <v>1.3442533968273187</v>
      </c>
      <c r="E382" s="230">
        <v>2.047883672373421</v>
      </c>
      <c r="F382" s="230">
        <v>2.3117638163769008</v>
      </c>
      <c r="G382" s="230">
        <v>1.6356858209329728</v>
      </c>
      <c r="H382" s="230">
        <v>2.0975322714911893</v>
      </c>
      <c r="I382" s="230">
        <v>2.292717923897925</v>
      </c>
      <c r="J382" s="230">
        <v>2.2374257227931924</v>
      </c>
      <c r="K382" s="230">
        <v>2.710672949743201</v>
      </c>
      <c r="L382" s="230">
        <v>2.611196593932626</v>
      </c>
      <c r="M382" s="230">
        <v>2.3048244328741694</v>
      </c>
      <c r="N382" s="230">
        <v>1.8218029070129897</v>
      </c>
      <c r="O382" s="230">
        <v>1.565615639269381</v>
      </c>
      <c r="P382" s="230">
        <v>24.981375147525288</v>
      </c>
      <c r="Q382" s="231" t="s">
        <v>138</v>
      </c>
      <c r="R382" s="232" t="s">
        <v>70</v>
      </c>
      <c r="S382" s="232" t="s">
        <v>139</v>
      </c>
    </row>
    <row r="383" ht="15.75" customHeight="1">
      <c r="A383" s="227">
        <v>2017.0</v>
      </c>
      <c r="B383" s="228" t="s">
        <v>39</v>
      </c>
      <c r="C383" s="229" t="s">
        <v>115</v>
      </c>
      <c r="D383" s="230">
        <v>1.334556719008129</v>
      </c>
      <c r="E383" s="230">
        <v>1.7626781478496847</v>
      </c>
      <c r="F383" s="230">
        <v>2.3221800614189965</v>
      </c>
      <c r="G383" s="230">
        <v>4.03224078005513</v>
      </c>
      <c r="H383" s="230">
        <v>7.120609450298164</v>
      </c>
      <c r="I383" s="230">
        <v>6.983054407392899</v>
      </c>
      <c r="J383" s="230">
        <v>7.007223282274769</v>
      </c>
      <c r="K383" s="230">
        <v>8.92994895780043</v>
      </c>
      <c r="L383" s="230">
        <v>8.454028180187759</v>
      </c>
      <c r="M383" s="230">
        <v>3.8570790027711768</v>
      </c>
      <c r="N383" s="230">
        <v>2.3935899443275543</v>
      </c>
      <c r="O383" s="230">
        <v>1.6873735332791986</v>
      </c>
      <c r="P383" s="230">
        <v>55.884562466663894</v>
      </c>
      <c r="Q383" s="231" t="s">
        <v>138</v>
      </c>
      <c r="R383" s="232" t="s">
        <v>70</v>
      </c>
      <c r="S383" s="232" t="s">
        <v>139</v>
      </c>
    </row>
    <row r="384" ht="15.75" customHeight="1">
      <c r="A384" s="227">
        <v>2017.0</v>
      </c>
      <c r="B384" s="228" t="s">
        <v>39</v>
      </c>
      <c r="C384" s="229" t="s">
        <v>116</v>
      </c>
      <c r="D384" s="230">
        <v>10.555865540717173</v>
      </c>
      <c r="E384" s="230">
        <v>3.4541436914646244</v>
      </c>
      <c r="F384" s="230">
        <v>4.0249233150687544</v>
      </c>
      <c r="G384" s="230">
        <v>8.641272490293002</v>
      </c>
      <c r="H384" s="230">
        <v>6.06679167717835</v>
      </c>
      <c r="I384" s="230">
        <v>4.717455883214043</v>
      </c>
      <c r="J384" s="230">
        <v>7.31107531364414</v>
      </c>
      <c r="K384" s="230">
        <v>7.759197889586667</v>
      </c>
      <c r="L384" s="230">
        <v>4.687047427152032</v>
      </c>
      <c r="M384" s="230">
        <v>4.26877984336963</v>
      </c>
      <c r="N384" s="230">
        <v>3.2952840470832174</v>
      </c>
      <c r="O384" s="230">
        <v>8.993704599934807</v>
      </c>
      <c r="P384" s="230">
        <v>73.77554171870644</v>
      </c>
      <c r="Q384" s="231" t="s">
        <v>138</v>
      </c>
      <c r="R384" s="232" t="s">
        <v>70</v>
      </c>
      <c r="S384" s="232" t="s">
        <v>139</v>
      </c>
    </row>
    <row r="385" ht="15.75" customHeight="1">
      <c r="A385" s="227">
        <v>2017.0</v>
      </c>
      <c r="B385" s="228" t="s">
        <v>39</v>
      </c>
      <c r="C385" s="229" t="s">
        <v>117</v>
      </c>
      <c r="D385" s="230">
        <v>14.76437273932313</v>
      </c>
      <c r="E385" s="230">
        <v>23.61583743263997</v>
      </c>
      <c r="F385" s="230">
        <v>33.149594905515194</v>
      </c>
      <c r="G385" s="230">
        <v>19.7790051938236</v>
      </c>
      <c r="H385" s="230">
        <v>32.62153691703718</v>
      </c>
      <c r="I385" s="230">
        <v>33.824570146333656</v>
      </c>
      <c r="J385" s="230">
        <v>30.195322053575946</v>
      </c>
      <c r="K385" s="230">
        <v>50.865403618335215</v>
      </c>
      <c r="L385" s="230">
        <v>24.73233590945436</v>
      </c>
      <c r="M385" s="230">
        <v>21.54069170515521</v>
      </c>
      <c r="N385" s="230">
        <v>13.03567523499285</v>
      </c>
      <c r="O385" s="230">
        <v>9.046455173121435</v>
      </c>
      <c r="P385" s="230">
        <v>307.17080102930777</v>
      </c>
      <c r="Q385" s="231" t="s">
        <v>138</v>
      </c>
      <c r="R385" s="232" t="s">
        <v>70</v>
      </c>
      <c r="S385" s="232" t="s">
        <v>139</v>
      </c>
    </row>
    <row r="386" ht="15.75" customHeight="1">
      <c r="A386" s="227">
        <v>2017.0</v>
      </c>
      <c r="B386" s="228" t="s">
        <v>39</v>
      </c>
      <c r="C386" s="229" t="s">
        <v>118</v>
      </c>
      <c r="D386" s="230">
        <v>27.999048395875754</v>
      </c>
      <c r="E386" s="230">
        <v>30.8805429443277</v>
      </c>
      <c r="F386" s="230">
        <v>41.80846209837985</v>
      </c>
      <c r="G386" s="230">
        <v>34.08820428510471</v>
      </c>
      <c r="H386" s="230">
        <v>47.906470316004885</v>
      </c>
      <c r="I386" s="230">
        <v>47.81779836083852</v>
      </c>
      <c r="J386" s="230">
        <v>46.751046372288044</v>
      </c>
      <c r="K386" s="230">
        <v>70.26522341546551</v>
      </c>
      <c r="L386" s="230">
        <v>40.484608110726775</v>
      </c>
      <c r="M386" s="230">
        <v>31.971374984170186</v>
      </c>
      <c r="N386" s="230">
        <v>20.54635213341661</v>
      </c>
      <c r="O386" s="230">
        <v>21.29314894560482</v>
      </c>
      <c r="P386" s="230">
        <v>461.81228036220335</v>
      </c>
      <c r="Q386" s="231" t="s">
        <v>138</v>
      </c>
      <c r="R386" s="232" t="s">
        <v>70</v>
      </c>
      <c r="S386" s="232" t="s">
        <v>139</v>
      </c>
    </row>
    <row r="387" ht="15.75" customHeight="1">
      <c r="A387" s="227">
        <v>2017.0</v>
      </c>
      <c r="B387" s="228" t="s">
        <v>39</v>
      </c>
      <c r="C387" s="229" t="s">
        <v>119</v>
      </c>
      <c r="D387" s="230">
        <v>0.6926432831878186</v>
      </c>
      <c r="E387" s="230">
        <v>1.3247177167093027</v>
      </c>
      <c r="F387" s="230">
        <v>1.218572947057206</v>
      </c>
      <c r="G387" s="230">
        <v>0.6690516357469037</v>
      </c>
      <c r="H387" s="230">
        <v>0.9156147978749447</v>
      </c>
      <c r="I387" s="230">
        <v>0.8566196421462438</v>
      </c>
      <c r="J387" s="230">
        <v>1.0809976332474887</v>
      </c>
      <c r="K387" s="230">
        <v>0.9605344172111112</v>
      </c>
      <c r="L387" s="230">
        <v>1.6267369102291545</v>
      </c>
      <c r="M387" s="230">
        <v>0.991376658243172</v>
      </c>
      <c r="N387" s="230">
        <v>1.2070851962922111</v>
      </c>
      <c r="O387" s="230">
        <v>1.258085908943377</v>
      </c>
      <c r="P387" s="230">
        <v>12.802036746888936</v>
      </c>
      <c r="Q387" s="231" t="s">
        <v>138</v>
      </c>
      <c r="R387" s="232" t="s">
        <v>70</v>
      </c>
      <c r="S387" s="232" t="s">
        <v>139</v>
      </c>
    </row>
    <row r="388" ht="15.75" customHeight="1">
      <c r="A388" s="227">
        <v>2017.0</v>
      </c>
      <c r="B388" s="228" t="s">
        <v>39</v>
      </c>
      <c r="C388" s="229" t="s">
        <v>120</v>
      </c>
      <c r="D388" s="230">
        <v>0.1443315505006358</v>
      </c>
      <c r="E388" s="230">
        <v>0.22690857521768884</v>
      </c>
      <c r="F388" s="230">
        <v>0.30021556242961767</v>
      </c>
      <c r="G388" s="230">
        <v>0.5569417783567485</v>
      </c>
      <c r="H388" s="230">
        <v>0.9931484136559199</v>
      </c>
      <c r="I388" s="230">
        <v>0.8651312335555382</v>
      </c>
      <c r="J388" s="230">
        <v>0.9225788035330136</v>
      </c>
      <c r="K388" s="230">
        <v>1.2902497360492302</v>
      </c>
      <c r="L388" s="230">
        <v>1.2580385994771184</v>
      </c>
      <c r="M388" s="230">
        <v>0.5763531347545441</v>
      </c>
      <c r="N388" s="230">
        <v>0.37925441191221604</v>
      </c>
      <c r="O388" s="230">
        <v>0.20736935526587014</v>
      </c>
      <c r="P388" s="230">
        <v>7.720521154708141</v>
      </c>
      <c r="Q388" s="231" t="s">
        <v>138</v>
      </c>
      <c r="R388" s="232" t="s">
        <v>70</v>
      </c>
      <c r="S388" s="232" t="s">
        <v>139</v>
      </c>
    </row>
    <row r="389" ht="15.75" customHeight="1">
      <c r="A389" s="227">
        <v>2017.0</v>
      </c>
      <c r="B389" s="228" t="s">
        <v>39</v>
      </c>
      <c r="C389" s="229" t="s">
        <v>121</v>
      </c>
      <c r="D389" s="230">
        <v>4.22234621628687</v>
      </c>
      <c r="E389" s="230">
        <v>1.6448303292688689</v>
      </c>
      <c r="F389" s="230">
        <v>1.8720573558459324</v>
      </c>
      <c r="G389" s="230">
        <v>3.2004712927011116</v>
      </c>
      <c r="H389" s="230">
        <v>2.7576325805356134</v>
      </c>
      <c r="I389" s="230">
        <v>2.246407563435259</v>
      </c>
      <c r="J389" s="230">
        <v>2.924430125457656</v>
      </c>
      <c r="K389" s="230">
        <v>2.9843068806102564</v>
      </c>
      <c r="L389" s="230">
        <v>2.1599296899318117</v>
      </c>
      <c r="M389" s="230">
        <v>1.9947569361540325</v>
      </c>
      <c r="N389" s="230">
        <v>1.623292634031142</v>
      </c>
      <c r="O389" s="230">
        <v>3.4591171538210794</v>
      </c>
      <c r="P389" s="230">
        <v>31.08957875807963</v>
      </c>
      <c r="Q389" s="231" t="s">
        <v>138</v>
      </c>
      <c r="R389" s="232" t="s">
        <v>70</v>
      </c>
      <c r="S389" s="232" t="s">
        <v>139</v>
      </c>
    </row>
    <row r="390" ht="15.75" customHeight="1">
      <c r="A390" s="227">
        <v>2017.0</v>
      </c>
      <c r="B390" s="228" t="s">
        <v>39</v>
      </c>
      <c r="C390" s="229" t="s">
        <v>122</v>
      </c>
      <c r="D390" s="230">
        <v>14.76437273932313</v>
      </c>
      <c r="E390" s="230">
        <v>23.61583743263997</v>
      </c>
      <c r="F390" s="230">
        <v>33.149594905515194</v>
      </c>
      <c r="G390" s="230">
        <v>19.7790051938236</v>
      </c>
      <c r="H390" s="230">
        <v>32.62153691703718</v>
      </c>
      <c r="I390" s="230">
        <v>33.824570146333656</v>
      </c>
      <c r="J390" s="230">
        <v>30.195322053575946</v>
      </c>
      <c r="K390" s="230">
        <v>50.865403618335215</v>
      </c>
      <c r="L390" s="230">
        <v>24.73233590945436</v>
      </c>
      <c r="M390" s="230">
        <v>21.54069170515521</v>
      </c>
      <c r="N390" s="230">
        <v>13.03567523499285</v>
      </c>
      <c r="O390" s="230">
        <v>9.046455173121435</v>
      </c>
      <c r="P390" s="230">
        <v>307.17080102930777</v>
      </c>
      <c r="Q390" s="231" t="s">
        <v>138</v>
      </c>
      <c r="R390" s="232" t="s">
        <v>70</v>
      </c>
      <c r="S390" s="232" t="s">
        <v>139</v>
      </c>
    </row>
    <row r="391" ht="15.75" customHeight="1">
      <c r="A391" s="227">
        <v>2017.0</v>
      </c>
      <c r="B391" s="228" t="s">
        <v>39</v>
      </c>
      <c r="C391" s="229" t="s">
        <v>123</v>
      </c>
      <c r="D391" s="230">
        <v>19.823693789298456</v>
      </c>
      <c r="E391" s="230">
        <v>26.81229405383583</v>
      </c>
      <c r="F391" s="230">
        <v>36.54044077084795</v>
      </c>
      <c r="G391" s="230">
        <v>24.205469900628366</v>
      </c>
      <c r="H391" s="230">
        <v>37.28793270910366</v>
      </c>
      <c r="I391" s="230">
        <v>37.7927285854707</v>
      </c>
      <c r="J391" s="230">
        <v>35.1233286158141</v>
      </c>
      <c r="K391" s="230">
        <v>56.10049465220581</v>
      </c>
      <c r="L391" s="230">
        <v>29.777041109092444</v>
      </c>
      <c r="M391" s="230">
        <v>25.10317843430696</v>
      </c>
      <c r="N391" s="230">
        <v>16.24530747722842</v>
      </c>
      <c r="O391" s="230">
        <v>13.971027591151762</v>
      </c>
      <c r="P391" s="230">
        <v>358.7829376889845</v>
      </c>
      <c r="Q391" s="231" t="s">
        <v>138</v>
      </c>
      <c r="R391" s="232" t="s">
        <v>70</v>
      </c>
      <c r="S391" s="232" t="s">
        <v>139</v>
      </c>
    </row>
    <row r="392" ht="15.75" customHeight="1">
      <c r="A392" s="227">
        <v>2017.0</v>
      </c>
      <c r="B392" s="228" t="s">
        <v>39</v>
      </c>
      <c r="C392" s="229" t="s">
        <v>124</v>
      </c>
      <c r="D392" s="230">
        <v>487.0</v>
      </c>
      <c r="E392" s="230">
        <v>487.0</v>
      </c>
      <c r="F392" s="230">
        <v>487.0</v>
      </c>
      <c r="G392" s="230">
        <v>487.0</v>
      </c>
      <c r="H392" s="230">
        <v>487.0</v>
      </c>
      <c r="I392" s="230">
        <v>487.0</v>
      </c>
      <c r="J392" s="230">
        <v>487.0</v>
      </c>
      <c r="K392" s="230">
        <v>487.0</v>
      </c>
      <c r="L392" s="230">
        <v>487.0</v>
      </c>
      <c r="M392" s="230">
        <v>487.0</v>
      </c>
      <c r="N392" s="230">
        <v>487.0</v>
      </c>
      <c r="O392" s="230">
        <v>487.0</v>
      </c>
      <c r="P392" s="230">
        <v>487.0</v>
      </c>
      <c r="Q392" s="231" t="s">
        <v>138</v>
      </c>
      <c r="R392" s="232" t="s">
        <v>70</v>
      </c>
      <c r="S392" s="232" t="s">
        <v>139</v>
      </c>
    </row>
    <row r="393" ht="15.75" customHeight="1">
      <c r="A393" s="227">
        <v>2017.0</v>
      </c>
      <c r="B393" s="228" t="s">
        <v>39</v>
      </c>
      <c r="C393" s="229" t="s">
        <v>125</v>
      </c>
      <c r="D393" s="230">
        <v>933.2154583200256</v>
      </c>
      <c r="E393" s="230">
        <v>872.0158415841585</v>
      </c>
      <c r="F393" s="230">
        <v>1198.0950495049506</v>
      </c>
      <c r="G393" s="230">
        <v>1405.6</v>
      </c>
      <c r="H393" s="230">
        <v>1405.6</v>
      </c>
      <c r="I393" s="230">
        <v>1405.6</v>
      </c>
      <c r="J393" s="230">
        <v>1405.6</v>
      </c>
      <c r="K393" s="230">
        <v>1405.6</v>
      </c>
      <c r="L393" s="230">
        <v>1405.6</v>
      </c>
      <c r="M393" s="230">
        <v>1405.6</v>
      </c>
      <c r="N393" s="230">
        <v>1109.1643564356436</v>
      </c>
      <c r="O393" s="230">
        <v>1109.1643564356436</v>
      </c>
      <c r="P393" s="230">
        <v>1405.6</v>
      </c>
      <c r="Q393" s="231" t="s">
        <v>138</v>
      </c>
      <c r="R393" s="232" t="s">
        <v>70</v>
      </c>
      <c r="S393" s="232" t="s">
        <v>139</v>
      </c>
    </row>
    <row r="394" ht="15.75" customHeight="1">
      <c r="A394" s="227">
        <v>2017.0</v>
      </c>
      <c r="B394" s="228" t="s">
        <v>39</v>
      </c>
      <c r="C394" s="229" t="s">
        <v>126</v>
      </c>
      <c r="D394" s="230">
        <v>1420.2154583200256</v>
      </c>
      <c r="E394" s="230">
        <v>1359.0158415841584</v>
      </c>
      <c r="F394" s="230">
        <v>1685.0950495049506</v>
      </c>
      <c r="G394" s="230">
        <v>1892.6</v>
      </c>
      <c r="H394" s="230">
        <v>1892.6</v>
      </c>
      <c r="I394" s="230">
        <v>1892.6</v>
      </c>
      <c r="J394" s="230">
        <v>1892.6</v>
      </c>
      <c r="K394" s="230">
        <v>1892.6</v>
      </c>
      <c r="L394" s="230">
        <v>1892.6</v>
      </c>
      <c r="M394" s="230">
        <v>1892.6</v>
      </c>
      <c r="N394" s="230">
        <v>1596.1643564356436</v>
      </c>
      <c r="O394" s="230">
        <v>1596.1643564356436</v>
      </c>
      <c r="P394" s="230">
        <v>1892.6</v>
      </c>
      <c r="Q394" s="231" t="s">
        <v>138</v>
      </c>
      <c r="R394" s="232" t="s">
        <v>70</v>
      </c>
      <c r="S394" s="232" t="s">
        <v>139</v>
      </c>
    </row>
    <row r="395" ht="15.75" customHeight="1">
      <c r="A395" s="227">
        <v>2017.0</v>
      </c>
      <c r="B395" s="228" t="s">
        <v>39</v>
      </c>
      <c r="C395" s="229" t="s">
        <v>127</v>
      </c>
      <c r="D395" s="230">
        <v>2515.0193084076054</v>
      </c>
      <c r="E395" s="230">
        <v>1413.830978513081</v>
      </c>
      <c r="F395" s="230">
        <v>1691.4277221031366</v>
      </c>
      <c r="G395" s="230">
        <v>2816.6165984809427</v>
      </c>
      <c r="H395" s="230">
        <v>3010.493867776393</v>
      </c>
      <c r="I395" s="230">
        <v>2818.5665371030036</v>
      </c>
      <c r="J395" s="230">
        <v>3732.0216466949996</v>
      </c>
      <c r="K395" s="230">
        <v>4407.898988986252</v>
      </c>
      <c r="L395" s="230">
        <v>3243.8539156530373</v>
      </c>
      <c r="M395" s="230">
        <v>2174.930484373571</v>
      </c>
      <c r="N395" s="230">
        <v>1556.5951466417082</v>
      </c>
      <c r="O395" s="230">
        <v>2417.9183857338794</v>
      </c>
      <c r="P395" s="230">
        <v>31799.173580467606</v>
      </c>
      <c r="Q395" s="231" t="s">
        <v>138</v>
      </c>
      <c r="R395" s="232" t="s">
        <v>70</v>
      </c>
      <c r="S395" s="232" t="s">
        <v>139</v>
      </c>
    </row>
    <row r="396" ht="15.75" customHeight="1">
      <c r="A396" s="227">
        <v>2017.0</v>
      </c>
      <c r="B396" s="228" t="s">
        <v>39</v>
      </c>
      <c r="C396" s="229" t="s">
        <v>128</v>
      </c>
      <c r="D396" s="230">
        <v>402.41754325982595</v>
      </c>
      <c r="E396" s="230">
        <v>274.5626437295284</v>
      </c>
      <c r="F396" s="230">
        <v>305.74951740339424</v>
      </c>
      <c r="G396" s="230">
        <v>426.4292389467677</v>
      </c>
      <c r="H396" s="230">
        <v>435.818335095102</v>
      </c>
      <c r="I396" s="230">
        <v>412.60057355859726</v>
      </c>
      <c r="J396" s="230">
        <v>468.54313015878387</v>
      </c>
      <c r="K396" s="230">
        <v>523.7540917201443</v>
      </c>
      <c r="L396" s="230">
        <v>448.11724786151626</v>
      </c>
      <c r="M396" s="230">
        <v>349.6419295699575</v>
      </c>
      <c r="N396" s="230">
        <v>290.0263976756118</v>
      </c>
      <c r="O396" s="230">
        <v>388.8844858368164</v>
      </c>
      <c r="P396" s="230">
        <v>393.8787612346705</v>
      </c>
      <c r="Q396" s="231" t="s">
        <v>138</v>
      </c>
      <c r="R396" s="232" t="s">
        <v>70</v>
      </c>
      <c r="S396" s="232" t="s">
        <v>139</v>
      </c>
    </row>
    <row r="397" ht="15.75" customHeight="1">
      <c r="A397" s="227">
        <v>2017.0</v>
      </c>
      <c r="B397" s="228" t="s">
        <v>39</v>
      </c>
      <c r="C397" s="229" t="s">
        <v>129</v>
      </c>
      <c r="D397" s="230">
        <v>46.81537501991019</v>
      </c>
      <c r="E397" s="230">
        <v>23.187070041170823</v>
      </c>
      <c r="F397" s="230">
        <v>28.497019148909096</v>
      </c>
      <c r="G397" s="230">
        <v>51.69865248317369</v>
      </c>
      <c r="H397" s="230">
        <v>54.10169285487649</v>
      </c>
      <c r="I397" s="230">
        <v>49.41211008677467</v>
      </c>
      <c r="J397" s="230">
        <v>60.123083329489496</v>
      </c>
      <c r="K397" s="230">
        <v>70.61939663191464</v>
      </c>
      <c r="L397" s="230">
        <v>56.23497518042781</v>
      </c>
      <c r="M397" s="230">
        <v>36.95820608659457</v>
      </c>
      <c r="N397" s="230">
        <v>25.920249357504268</v>
      </c>
      <c r="O397" s="230">
        <v>44.022867209705815</v>
      </c>
      <c r="P397" s="230">
        <v>547.5906974304517</v>
      </c>
      <c r="Q397" s="231" t="s">
        <v>138</v>
      </c>
      <c r="R397" s="232" t="s">
        <v>70</v>
      </c>
      <c r="S397" s="232" t="s">
        <v>139</v>
      </c>
    </row>
    <row r="398" ht="15.75" customHeight="1">
      <c r="A398" s="227">
        <v>2017.0</v>
      </c>
      <c r="B398" s="228" t="s">
        <v>39</v>
      </c>
      <c r="C398" s="229" t="s">
        <v>130</v>
      </c>
      <c r="D398" s="230">
        <v>17.75930499301404</v>
      </c>
      <c r="E398" s="230">
        <v>9.892277466092576</v>
      </c>
      <c r="F398" s="230">
        <v>10.66692333355461</v>
      </c>
      <c r="G398" s="230">
        <v>15.684144713446887</v>
      </c>
      <c r="H398" s="230">
        <v>16.254590677208245</v>
      </c>
      <c r="I398" s="230">
        <v>13.808105617828778</v>
      </c>
      <c r="J398" s="230">
        <v>17.529883618046437</v>
      </c>
      <c r="K398" s="230">
        <v>18.770714506346714</v>
      </c>
      <c r="L398" s="230">
        <v>17.671571578724855</v>
      </c>
      <c r="M398" s="230">
        <v>12.230601265762552</v>
      </c>
      <c r="N398" s="230">
        <v>10.690462645043217</v>
      </c>
      <c r="O398" s="230">
        <v>17.233855425299584</v>
      </c>
      <c r="P398" s="230">
        <v>178.1924358403685</v>
      </c>
      <c r="Q398" s="231" t="s">
        <v>138</v>
      </c>
      <c r="R398" s="232" t="s">
        <v>70</v>
      </c>
      <c r="S398" s="232" t="s">
        <v>139</v>
      </c>
    </row>
    <row r="399" ht="15.75" customHeight="1">
      <c r="A399" s="227">
        <v>2017.0</v>
      </c>
      <c r="B399" s="228" t="s">
        <v>39</v>
      </c>
      <c r="C399" s="229" t="s">
        <v>131</v>
      </c>
      <c r="D399" s="230">
        <v>13.234675656552621</v>
      </c>
      <c r="E399" s="230">
        <v>7.26470551168773</v>
      </c>
      <c r="F399" s="230">
        <v>8.658867192864651</v>
      </c>
      <c r="G399" s="230">
        <v>14.309199091281105</v>
      </c>
      <c r="H399" s="230">
        <v>15.284933398967702</v>
      </c>
      <c r="I399" s="230">
        <v>13.993228214504867</v>
      </c>
      <c r="J399" s="230">
        <v>16.5557243187121</v>
      </c>
      <c r="K399" s="230">
        <v>19.3998197971303</v>
      </c>
      <c r="L399" s="230">
        <v>15.752272201272415</v>
      </c>
      <c r="M399" s="230">
        <v>10.430683279014975</v>
      </c>
      <c r="N399" s="230">
        <v>7.510676898423762</v>
      </c>
      <c r="O399" s="230">
        <v>12.246693772483386</v>
      </c>
      <c r="P399" s="230">
        <v>154.6414793328956</v>
      </c>
      <c r="Q399" s="231" t="s">
        <v>138</v>
      </c>
      <c r="R399" s="232" t="s">
        <v>70</v>
      </c>
      <c r="S399" s="232" t="s">
        <v>139</v>
      </c>
    </row>
    <row r="400" ht="15.75" customHeight="1">
      <c r="A400" s="227">
        <v>2017.0</v>
      </c>
      <c r="B400" s="228" t="s">
        <v>39</v>
      </c>
      <c r="C400" s="229" t="s">
        <v>132</v>
      </c>
      <c r="D400" s="230">
        <v>5.059321049975325</v>
      </c>
      <c r="E400" s="230">
        <v>3.1964566211958605</v>
      </c>
      <c r="F400" s="230">
        <v>3.3908458653327562</v>
      </c>
      <c r="G400" s="230">
        <v>4.426464706804763</v>
      </c>
      <c r="H400" s="230">
        <v>4.666395792066478</v>
      </c>
      <c r="I400" s="230">
        <v>3.968158439137041</v>
      </c>
      <c r="J400" s="230">
        <v>4.928006562238158</v>
      </c>
      <c r="K400" s="230">
        <v>5.235091033870598</v>
      </c>
      <c r="L400" s="230">
        <v>5.044705199638084</v>
      </c>
      <c r="M400" s="230">
        <v>3.5624867291517486</v>
      </c>
      <c r="N400" s="230">
        <v>3.2096322422355694</v>
      </c>
      <c r="O400" s="230">
        <v>4.924572418030326</v>
      </c>
      <c r="P400" s="230">
        <v>51.61213665967671</v>
      </c>
      <c r="Q400" s="231" t="s">
        <v>138</v>
      </c>
      <c r="R400" s="232" t="s">
        <v>70</v>
      </c>
      <c r="S400" s="232" t="s">
        <v>139</v>
      </c>
    </row>
    <row r="401" ht="15.75" customHeight="1">
      <c r="A401" s="227">
        <v>2018.0</v>
      </c>
      <c r="B401" s="228" t="s">
        <v>39</v>
      </c>
      <c r="C401" s="229" t="s">
        <v>73</v>
      </c>
      <c r="D401" s="230">
        <v>3887.031088110572</v>
      </c>
      <c r="E401" s="230">
        <v>3704.555041087884</v>
      </c>
      <c r="F401" s="230">
        <v>4980.964412487046</v>
      </c>
      <c r="G401" s="230">
        <v>4992.035561282833</v>
      </c>
      <c r="H401" s="230">
        <v>6996.850961979913</v>
      </c>
      <c r="I401" s="230">
        <v>6329.213503855893</v>
      </c>
      <c r="J401" s="230">
        <v>7182.255959275385</v>
      </c>
      <c r="K401" s="230">
        <v>10666.370127239108</v>
      </c>
      <c r="L401" s="230">
        <v>6039.733121639991</v>
      </c>
      <c r="M401" s="230">
        <v>4319.350861807722</v>
      </c>
      <c r="N401" s="230">
        <v>2730.234042323563</v>
      </c>
      <c r="O401" s="230">
        <v>3109.740094822557</v>
      </c>
      <c r="P401" s="230">
        <v>64938.33477591247</v>
      </c>
      <c r="Q401" s="231" t="s">
        <v>140</v>
      </c>
      <c r="R401" s="232" t="s">
        <v>70</v>
      </c>
      <c r="S401" s="232" t="s">
        <v>139</v>
      </c>
    </row>
    <row r="402" ht="15.75" customHeight="1">
      <c r="A402" s="227">
        <v>2018.0</v>
      </c>
      <c r="B402" s="228" t="s">
        <v>39</v>
      </c>
      <c r="C402" s="229" t="s">
        <v>77</v>
      </c>
      <c r="D402" s="230">
        <v>1281.0987611502424</v>
      </c>
      <c r="E402" s="230">
        <v>1242.6914453017719</v>
      </c>
      <c r="F402" s="230">
        <v>1681.9408888061594</v>
      </c>
      <c r="G402" s="230">
        <v>1664.9774126158973</v>
      </c>
      <c r="H402" s="230">
        <v>2354.1929243620066</v>
      </c>
      <c r="I402" s="230">
        <v>2122.1876391581527</v>
      </c>
      <c r="J402" s="230">
        <v>2401.624507911224</v>
      </c>
      <c r="K402" s="230">
        <v>3591.1061700737628</v>
      </c>
      <c r="L402" s="230">
        <v>2012.0124569076504</v>
      </c>
      <c r="M402" s="230">
        <v>1440.4121752271642</v>
      </c>
      <c r="N402" s="230">
        <v>900.4791220827757</v>
      </c>
      <c r="O402" s="230">
        <v>1011.0251072164223</v>
      </c>
      <c r="P402" s="230">
        <v>21703.74861081323</v>
      </c>
      <c r="Q402" s="231" t="s">
        <v>140</v>
      </c>
      <c r="R402" s="232" t="s">
        <v>70</v>
      </c>
      <c r="S402" s="232" t="s">
        <v>139</v>
      </c>
    </row>
    <row r="403" ht="15.75" customHeight="1">
      <c r="A403" s="227">
        <v>2018.0</v>
      </c>
      <c r="B403" s="228" t="s">
        <v>39</v>
      </c>
      <c r="C403" s="229" t="s">
        <v>78</v>
      </c>
      <c r="D403" s="230">
        <v>5168.129849260815</v>
      </c>
      <c r="E403" s="230">
        <v>4947.246486389656</v>
      </c>
      <c r="F403" s="230">
        <v>6662.905301293205</v>
      </c>
      <c r="G403" s="230">
        <v>6657.012973898731</v>
      </c>
      <c r="H403" s="230">
        <v>9351.04388634192</v>
      </c>
      <c r="I403" s="230">
        <v>8451.401143014045</v>
      </c>
      <c r="J403" s="230">
        <v>9583.88046718661</v>
      </c>
      <c r="K403" s="230">
        <v>14257.47629731287</v>
      </c>
      <c r="L403" s="230">
        <v>8051.745578547641</v>
      </c>
      <c r="M403" s="230">
        <v>5759.763037034886</v>
      </c>
      <c r="N403" s="230">
        <v>3630.7131644063384</v>
      </c>
      <c r="O403" s="230">
        <v>4120.765202038979</v>
      </c>
      <c r="P403" s="230">
        <v>86642.08338672569</v>
      </c>
      <c r="Q403" s="231" t="s">
        <v>140</v>
      </c>
      <c r="R403" s="232" t="s">
        <v>70</v>
      </c>
      <c r="S403" s="232" t="s">
        <v>139</v>
      </c>
    </row>
    <row r="404" ht="15.75" customHeight="1">
      <c r="A404" s="227">
        <v>2018.0</v>
      </c>
      <c r="B404" s="228" t="s">
        <v>39</v>
      </c>
      <c r="C404" s="229" t="s">
        <v>79</v>
      </c>
      <c r="D404" s="230">
        <v>3239.192573425477</v>
      </c>
      <c r="E404" s="230">
        <v>3087.12920090657</v>
      </c>
      <c r="F404" s="230">
        <v>4150.8036770725375</v>
      </c>
      <c r="G404" s="230">
        <v>4160.029634402362</v>
      </c>
      <c r="H404" s="230">
        <v>5830.709134983261</v>
      </c>
      <c r="I404" s="230">
        <v>5274.3445865465765</v>
      </c>
      <c r="J404" s="230">
        <v>5985.213299396153</v>
      </c>
      <c r="K404" s="230">
        <v>8888.641772699259</v>
      </c>
      <c r="L404" s="230">
        <v>5033.110934699993</v>
      </c>
      <c r="M404" s="230">
        <v>3599.459051506436</v>
      </c>
      <c r="N404" s="230">
        <v>2275.195035269636</v>
      </c>
      <c r="O404" s="230">
        <v>2591.450079018797</v>
      </c>
      <c r="P404" s="230">
        <v>54115.27897992706</v>
      </c>
      <c r="Q404" s="231" t="s">
        <v>140</v>
      </c>
      <c r="R404" s="232" t="s">
        <v>70</v>
      </c>
      <c r="S404" s="232" t="s">
        <v>139</v>
      </c>
    </row>
    <row r="405" ht="15.75" customHeight="1">
      <c r="A405" s="227">
        <v>2018.0</v>
      </c>
      <c r="B405" s="228" t="s">
        <v>39</v>
      </c>
      <c r="C405" s="229" t="s">
        <v>80</v>
      </c>
      <c r="D405" s="230">
        <v>647.8385146850953</v>
      </c>
      <c r="E405" s="230">
        <v>617.425840181314</v>
      </c>
      <c r="F405" s="230">
        <v>830.1607354145077</v>
      </c>
      <c r="G405" s="230">
        <v>832.0059268804723</v>
      </c>
      <c r="H405" s="230">
        <v>1166.1418269966525</v>
      </c>
      <c r="I405" s="230">
        <v>1054.8689173093153</v>
      </c>
      <c r="J405" s="230">
        <v>1197.042659879231</v>
      </c>
      <c r="K405" s="230">
        <v>1777.7283545398516</v>
      </c>
      <c r="L405" s="230">
        <v>1006.6221869399985</v>
      </c>
      <c r="M405" s="230">
        <v>719.8918103012873</v>
      </c>
      <c r="N405" s="230">
        <v>455.0390070539272</v>
      </c>
      <c r="O405" s="230">
        <v>518.2900158037595</v>
      </c>
      <c r="P405" s="230">
        <v>10823.055795985412</v>
      </c>
      <c r="Q405" s="231" t="s">
        <v>140</v>
      </c>
      <c r="R405" s="232" t="s">
        <v>70</v>
      </c>
      <c r="S405" s="232" t="s">
        <v>139</v>
      </c>
    </row>
    <row r="406" ht="15.75" customHeight="1">
      <c r="A406" s="227">
        <v>2018.0</v>
      </c>
      <c r="B406" s="228" t="s">
        <v>39</v>
      </c>
      <c r="C406" s="229" t="s">
        <v>81</v>
      </c>
      <c r="D406" s="230">
        <v>529.6792194122754</v>
      </c>
      <c r="E406" s="230">
        <v>607.5619859476022</v>
      </c>
      <c r="F406" s="230">
        <v>631.9124090344152</v>
      </c>
      <c r="G406" s="230">
        <v>632.2104349845542</v>
      </c>
      <c r="H406" s="230">
        <v>782.4836114212541</v>
      </c>
      <c r="I406" s="230">
        <v>860.0982976663503</v>
      </c>
      <c r="J406" s="230">
        <v>1066.6066011582957</v>
      </c>
      <c r="K406" s="230">
        <v>1336.0343472101774</v>
      </c>
      <c r="L406" s="230">
        <v>1007.8772999941605</v>
      </c>
      <c r="M406" s="230">
        <v>799.6011024736672</v>
      </c>
      <c r="N406" s="230">
        <v>625.901110509585</v>
      </c>
      <c r="O406" s="230">
        <v>608.3384147204254</v>
      </c>
      <c r="P406" s="230">
        <v>9488.304834532762</v>
      </c>
      <c r="Q406" s="231" t="s">
        <v>140</v>
      </c>
      <c r="R406" s="232" t="s">
        <v>70</v>
      </c>
      <c r="S406" s="232" t="s">
        <v>139</v>
      </c>
    </row>
    <row r="407" ht="15.75" customHeight="1">
      <c r="A407" s="227">
        <v>2018.0</v>
      </c>
      <c r="B407" s="228" t="s">
        <v>39</v>
      </c>
      <c r="C407" s="229" t="s">
        <v>82</v>
      </c>
      <c r="D407" s="230">
        <v>337.7734575390058</v>
      </c>
      <c r="E407" s="230">
        <v>407.8982332208311</v>
      </c>
      <c r="F407" s="230">
        <v>634.6751630168453</v>
      </c>
      <c r="G407" s="230">
        <v>1162.9735735881625</v>
      </c>
      <c r="H407" s="230">
        <v>1953.409180543875</v>
      </c>
      <c r="I407" s="230">
        <v>1882.9960006273388</v>
      </c>
      <c r="J407" s="230">
        <v>2177.927199631695</v>
      </c>
      <c r="K407" s="230">
        <v>2821.15528854675</v>
      </c>
      <c r="L407" s="230">
        <v>2159.170620726475</v>
      </c>
      <c r="M407" s="230">
        <v>1158.4048557029184</v>
      </c>
      <c r="N407" s="230">
        <v>633.9433104702066</v>
      </c>
      <c r="O407" s="230">
        <v>480.24672815477845</v>
      </c>
      <c r="P407" s="230">
        <v>15810.573611768881</v>
      </c>
      <c r="Q407" s="231" t="s">
        <v>140</v>
      </c>
      <c r="R407" s="232" t="s">
        <v>70</v>
      </c>
      <c r="S407" s="232" t="s">
        <v>139</v>
      </c>
    </row>
    <row r="408" ht="15.75" customHeight="1">
      <c r="A408" s="227">
        <v>2018.0</v>
      </c>
      <c r="B408" s="228" t="s">
        <v>39</v>
      </c>
      <c r="C408" s="229" t="s">
        <v>83</v>
      </c>
      <c r="D408" s="230">
        <v>1883.4594002124493</v>
      </c>
      <c r="E408" s="230">
        <v>622.3205865587508</v>
      </c>
      <c r="F408" s="230">
        <v>730.5933750643387</v>
      </c>
      <c r="G408" s="230">
        <v>1567.3936595843986</v>
      </c>
      <c r="H408" s="230">
        <v>1115.697839280344</v>
      </c>
      <c r="I408" s="230">
        <v>862.1937583963864</v>
      </c>
      <c r="J408" s="230">
        <v>1319.1336892283605</v>
      </c>
      <c r="K408" s="230">
        <v>1414.5027831880288</v>
      </c>
      <c r="L408" s="230">
        <v>839.8293602148043</v>
      </c>
      <c r="M408" s="230">
        <v>782.89761744647</v>
      </c>
      <c r="N408" s="230">
        <v>596.357182320075</v>
      </c>
      <c r="O408" s="230">
        <v>1614.8004359001773</v>
      </c>
      <c r="P408" s="230">
        <v>13349.179687394582</v>
      </c>
      <c r="Q408" s="231" t="s">
        <v>140</v>
      </c>
      <c r="R408" s="232" t="s">
        <v>70</v>
      </c>
      <c r="S408" s="232" t="s">
        <v>139</v>
      </c>
    </row>
    <row r="409" ht="15.75" customHeight="1">
      <c r="A409" s="227">
        <v>2018.0</v>
      </c>
      <c r="B409" s="228" t="s">
        <v>39</v>
      </c>
      <c r="C409" s="229" t="s">
        <v>84</v>
      </c>
      <c r="D409" s="230">
        <v>2417.217772097084</v>
      </c>
      <c r="E409" s="230">
        <v>3309.4656806624716</v>
      </c>
      <c r="F409" s="230">
        <v>4665.724354177606</v>
      </c>
      <c r="G409" s="230">
        <v>3294.4353057416156</v>
      </c>
      <c r="H409" s="230">
        <v>5499.453255096447</v>
      </c>
      <c r="I409" s="230">
        <v>4846.11308632397</v>
      </c>
      <c r="J409" s="230">
        <v>5020.212977168258</v>
      </c>
      <c r="K409" s="230">
        <v>8685.783878367914</v>
      </c>
      <c r="L409" s="230">
        <v>4044.8682976122013</v>
      </c>
      <c r="M409" s="230">
        <v>3018.859461411831</v>
      </c>
      <c r="N409" s="230">
        <v>1774.511561106472</v>
      </c>
      <c r="O409" s="230">
        <v>1417.3796232635978</v>
      </c>
      <c r="P409" s="230">
        <v>47994.02525302947</v>
      </c>
      <c r="Q409" s="231" t="s">
        <v>140</v>
      </c>
      <c r="R409" s="232" t="s">
        <v>70</v>
      </c>
      <c r="S409" s="232" t="s">
        <v>139</v>
      </c>
    </row>
    <row r="410" ht="15.75" customHeight="1">
      <c r="A410" s="227">
        <v>2018.0</v>
      </c>
      <c r="B410" s="228" t="s">
        <v>39</v>
      </c>
      <c r="C410" s="229" t="s">
        <v>85</v>
      </c>
      <c r="D410" s="230">
        <v>185.11197583945005</v>
      </c>
      <c r="E410" s="230">
        <v>215.52817995043625</v>
      </c>
      <c r="F410" s="230">
        <v>250.8316369695516</v>
      </c>
      <c r="G410" s="230">
        <v>318.0658236955966</v>
      </c>
      <c r="H410" s="230">
        <v>429.3468536893367</v>
      </c>
      <c r="I410" s="230">
        <v>441.19486177787223</v>
      </c>
      <c r="J410" s="230">
        <v>749.8105031782161</v>
      </c>
      <c r="K410" s="230">
        <v>937.7712383987152</v>
      </c>
      <c r="L410" s="230">
        <v>515.5924659812362</v>
      </c>
      <c r="M410" s="230">
        <v>366.5028139343104</v>
      </c>
      <c r="N410" s="230">
        <v>247.735124268683</v>
      </c>
      <c r="O410" s="230">
        <v>225.74156289839732</v>
      </c>
      <c r="P410" s="230">
        <v>4883.233040581801</v>
      </c>
      <c r="Q410" s="231" t="s">
        <v>140</v>
      </c>
      <c r="R410" s="232" t="s">
        <v>70</v>
      </c>
      <c r="S410" s="232" t="s">
        <v>139</v>
      </c>
    </row>
    <row r="411" ht="15.75" customHeight="1">
      <c r="A411" s="227">
        <v>2018.0</v>
      </c>
      <c r="B411" s="228" t="s">
        <v>39</v>
      </c>
      <c r="C411" s="229" t="s">
        <v>86</v>
      </c>
      <c r="D411" s="230">
        <v>984.7329552084258</v>
      </c>
      <c r="E411" s="230">
        <v>885.9363517084677</v>
      </c>
      <c r="F411" s="230">
        <v>1188.4424308199007</v>
      </c>
      <c r="G411" s="230">
        <v>1220.8737217577527</v>
      </c>
      <c r="H411" s="230">
        <v>1667.7058868750473</v>
      </c>
      <c r="I411" s="230">
        <v>1498.7780018621606</v>
      </c>
      <c r="J411" s="230">
        <v>1634.5198685924963</v>
      </c>
      <c r="K411" s="230">
        <v>2432.0117051261095</v>
      </c>
      <c r="L411" s="230">
        <v>1423.9336292613775</v>
      </c>
      <c r="M411" s="230">
        <v>1026.090802013973</v>
      </c>
      <c r="N411" s="230">
        <v>652.4072562050618</v>
      </c>
      <c r="O411" s="230">
        <v>786.7639565291221</v>
      </c>
      <c r="P411" s="230">
        <v>15402.196565959895</v>
      </c>
      <c r="Q411" s="231" t="s">
        <v>140</v>
      </c>
      <c r="R411" s="232" t="s">
        <v>70</v>
      </c>
      <c r="S411" s="232" t="s">
        <v>139</v>
      </c>
    </row>
    <row r="412" ht="15.75" customHeight="1">
      <c r="A412" s="227">
        <v>2018.0</v>
      </c>
      <c r="B412" s="228" t="s">
        <v>39</v>
      </c>
      <c r="C412" s="229" t="s">
        <v>87</v>
      </c>
      <c r="D412" s="230">
        <v>373.11598722465254</v>
      </c>
      <c r="E412" s="230">
        <v>353.91717150733496</v>
      </c>
      <c r="F412" s="230">
        <v>473.9817225834255</v>
      </c>
      <c r="G412" s="230">
        <v>465.721022071189</v>
      </c>
      <c r="H412" s="230">
        <v>660.5241465934084</v>
      </c>
      <c r="I412" s="230">
        <v>595.7303876039002</v>
      </c>
      <c r="J412" s="230">
        <v>640.4779869070259</v>
      </c>
      <c r="K412" s="230">
        <v>969.2842511955603</v>
      </c>
      <c r="L412" s="230">
        <v>562.2721671187977</v>
      </c>
      <c r="M412" s="230">
        <v>396.54751454394943</v>
      </c>
      <c r="N412" s="230">
        <v>254.2666157609691</v>
      </c>
      <c r="O412" s="230">
        <v>293.1082520062269</v>
      </c>
      <c r="P412" s="230">
        <v>6038.94722511644</v>
      </c>
      <c r="Q412" s="231" t="s">
        <v>140</v>
      </c>
      <c r="R412" s="232" t="s">
        <v>70</v>
      </c>
      <c r="S412" s="232" t="s">
        <v>139</v>
      </c>
    </row>
    <row r="413" ht="15.75" customHeight="1">
      <c r="A413" s="227">
        <v>2018.0</v>
      </c>
      <c r="B413" s="228" t="s">
        <v>39</v>
      </c>
      <c r="C413" s="229" t="s">
        <v>88</v>
      </c>
      <c r="D413" s="230">
        <v>1196.2386477678467</v>
      </c>
      <c r="E413" s="230">
        <v>1185.7152513268186</v>
      </c>
      <c r="F413" s="230">
        <v>1630.1020446041796</v>
      </c>
      <c r="G413" s="230">
        <v>1539.938834717748</v>
      </c>
      <c r="H413" s="230">
        <v>2212.0905492548954</v>
      </c>
      <c r="I413" s="230">
        <v>1973.6838820241144</v>
      </c>
      <c r="J413" s="230">
        <v>2127.4622104961586</v>
      </c>
      <c r="K413" s="230">
        <v>3287.716491325493</v>
      </c>
      <c r="L413" s="230">
        <v>1818.7598052879775</v>
      </c>
      <c r="M413" s="230">
        <v>1312.6109318688307</v>
      </c>
      <c r="N413" s="230">
        <v>807.4378293229607</v>
      </c>
      <c r="O413" s="230">
        <v>901.2858143053602</v>
      </c>
      <c r="P413" s="230">
        <v>19993.042292302383</v>
      </c>
      <c r="Q413" s="231" t="s">
        <v>140</v>
      </c>
      <c r="R413" s="232" t="s">
        <v>70</v>
      </c>
      <c r="S413" s="232" t="s">
        <v>139</v>
      </c>
    </row>
    <row r="414" ht="15.75" customHeight="1">
      <c r="A414" s="227">
        <v>2018.0</v>
      </c>
      <c r="B414" s="228" t="s">
        <v>39</v>
      </c>
      <c r="C414" s="229" t="s">
        <v>89</v>
      </c>
      <c r="D414" s="230">
        <v>499.9930073851016</v>
      </c>
      <c r="E414" s="230">
        <v>446.0322464135123</v>
      </c>
      <c r="F414" s="230">
        <v>607.4458420954811</v>
      </c>
      <c r="G414" s="230">
        <v>615.4302321600753</v>
      </c>
      <c r="H414" s="230">
        <v>861.0416985705733</v>
      </c>
      <c r="I414" s="230">
        <v>764.9574532785294</v>
      </c>
      <c r="J414" s="230">
        <v>832.942730222257</v>
      </c>
      <c r="K414" s="230">
        <v>1261.8580866533794</v>
      </c>
      <c r="L414" s="230">
        <v>712.5528670506037</v>
      </c>
      <c r="M414" s="230">
        <v>497.70698914537263</v>
      </c>
      <c r="N414" s="230">
        <v>313.3482097119614</v>
      </c>
      <c r="O414" s="230">
        <v>384.5504932796906</v>
      </c>
      <c r="P414" s="230">
        <v>7797.859855966538</v>
      </c>
      <c r="Q414" s="231" t="s">
        <v>140</v>
      </c>
      <c r="R414" s="232" t="s">
        <v>70</v>
      </c>
      <c r="S414" s="232" t="s">
        <v>139</v>
      </c>
    </row>
    <row r="415" ht="15.75" customHeight="1">
      <c r="A415" s="227">
        <v>2018.0</v>
      </c>
      <c r="B415" s="228" t="s">
        <v>39</v>
      </c>
      <c r="C415" s="229" t="s">
        <v>90</v>
      </c>
      <c r="D415" s="230">
        <v>3239.192573425477</v>
      </c>
      <c r="E415" s="230">
        <v>3087.12920090657</v>
      </c>
      <c r="F415" s="230">
        <v>4150.8036770725375</v>
      </c>
      <c r="G415" s="230">
        <v>4160.029634402362</v>
      </c>
      <c r="H415" s="230">
        <v>5830.709134983261</v>
      </c>
      <c r="I415" s="230">
        <v>5274.3445865465765</v>
      </c>
      <c r="J415" s="230">
        <v>5985.213299396153</v>
      </c>
      <c r="K415" s="230">
        <v>8888.641772699259</v>
      </c>
      <c r="L415" s="230">
        <v>5033.110934699993</v>
      </c>
      <c r="M415" s="230">
        <v>3599.459051506436</v>
      </c>
      <c r="N415" s="230">
        <v>2275.195035269636</v>
      </c>
      <c r="O415" s="230">
        <v>2591.450079018797</v>
      </c>
      <c r="P415" s="230">
        <v>54115.27897992706</v>
      </c>
      <c r="Q415" s="231" t="s">
        <v>140</v>
      </c>
      <c r="R415" s="232" t="s">
        <v>70</v>
      </c>
      <c r="S415" s="232" t="s">
        <v>139</v>
      </c>
    </row>
    <row r="416" ht="15.75" customHeight="1">
      <c r="A416" s="227">
        <v>2018.0</v>
      </c>
      <c r="B416" s="228" t="s">
        <v>39</v>
      </c>
      <c r="C416" s="229" t="s">
        <v>91</v>
      </c>
      <c r="D416" s="230">
        <v>68488.0</v>
      </c>
      <c r="E416" s="230">
        <v>68488.0</v>
      </c>
      <c r="F416" s="230">
        <v>68488.0</v>
      </c>
      <c r="G416" s="230">
        <v>68488.0</v>
      </c>
      <c r="H416" s="230">
        <v>68488.0</v>
      </c>
      <c r="I416" s="230">
        <v>68488.0</v>
      </c>
      <c r="J416" s="230">
        <v>68488.0</v>
      </c>
      <c r="K416" s="230">
        <v>68488.0</v>
      </c>
      <c r="L416" s="230">
        <v>68488.0</v>
      </c>
      <c r="M416" s="230">
        <v>68488.0</v>
      </c>
      <c r="N416" s="230">
        <v>68488.0</v>
      </c>
      <c r="O416" s="230">
        <v>68488.0</v>
      </c>
      <c r="P416" s="230">
        <v>68488.0</v>
      </c>
      <c r="Q416" s="231" t="s">
        <v>140</v>
      </c>
      <c r="R416" s="232" t="s">
        <v>70</v>
      </c>
      <c r="S416" s="232" t="s">
        <v>139</v>
      </c>
    </row>
    <row r="417" ht="15.75" customHeight="1">
      <c r="A417" s="227">
        <v>2018.0</v>
      </c>
      <c r="B417" s="228" t="s">
        <v>39</v>
      </c>
      <c r="C417" s="229" t="s">
        <v>92</v>
      </c>
      <c r="D417" s="230">
        <v>168.34073570970762</v>
      </c>
      <c r="E417" s="230">
        <v>174.06196683986906</v>
      </c>
      <c r="F417" s="230">
        <v>175.88866889454667</v>
      </c>
      <c r="G417" s="230">
        <v>175.53581324485555</v>
      </c>
      <c r="H417" s="230">
        <v>187.28057163122693</v>
      </c>
      <c r="I417" s="230">
        <v>193.0381938351248</v>
      </c>
      <c r="J417" s="230">
        <v>192.96604701320956</v>
      </c>
      <c r="K417" s="230">
        <v>210.01975164720454</v>
      </c>
      <c r="L417" s="230">
        <v>203.77168895766255</v>
      </c>
      <c r="M417" s="230">
        <v>188.246101046215</v>
      </c>
      <c r="N417" s="230">
        <v>175.334645198991</v>
      </c>
      <c r="O417" s="230">
        <v>174.01320932769698</v>
      </c>
      <c r="P417" s="230">
        <v>184.87478277885918</v>
      </c>
      <c r="Q417" s="231" t="s">
        <v>140</v>
      </c>
      <c r="R417" s="232" t="s">
        <v>70</v>
      </c>
      <c r="S417" s="232" t="s">
        <v>139</v>
      </c>
    </row>
    <row r="418" ht="15.75" customHeight="1">
      <c r="A418" s="227">
        <v>2018.0</v>
      </c>
      <c r="B418" s="228" t="s">
        <v>39</v>
      </c>
      <c r="C418" s="229" t="s">
        <v>93</v>
      </c>
      <c r="D418" s="230">
        <v>55.270221666052755</v>
      </c>
      <c r="E418" s="230">
        <v>60.06034002069667</v>
      </c>
      <c r="F418" s="230">
        <v>85.30423373322215</v>
      </c>
      <c r="G418" s="230">
        <v>135.7119641125135</v>
      </c>
      <c r="H418" s="230">
        <v>208.2530138288554</v>
      </c>
      <c r="I418" s="230">
        <v>202.13551697746541</v>
      </c>
      <c r="J418" s="230">
        <v>203.42720553253378</v>
      </c>
      <c r="K418" s="230">
        <v>256.1299488424911</v>
      </c>
      <c r="L418" s="230">
        <v>225.89742456657973</v>
      </c>
      <c r="M418" s="230">
        <v>134.00426118584747</v>
      </c>
      <c r="N418" s="230">
        <v>84.1326052661464</v>
      </c>
      <c r="O418" s="230">
        <v>70.11463818600878</v>
      </c>
      <c r="P418" s="230">
        <v>143.3701144932011</v>
      </c>
      <c r="Q418" s="231" t="s">
        <v>140</v>
      </c>
      <c r="R418" s="232" t="s">
        <v>70</v>
      </c>
      <c r="S418" s="232" t="s">
        <v>139</v>
      </c>
    </row>
    <row r="419" ht="15.75" customHeight="1">
      <c r="A419" s="227">
        <v>2018.0</v>
      </c>
      <c r="B419" s="228" t="s">
        <v>39</v>
      </c>
      <c r="C419" s="229" t="s">
        <v>94</v>
      </c>
      <c r="D419" s="230">
        <v>205.72751360432432</v>
      </c>
      <c r="E419" s="230">
        <v>67.97516682497921</v>
      </c>
      <c r="F419" s="230">
        <v>79.80164504253406</v>
      </c>
      <c r="G419" s="230">
        <v>171.20411535768113</v>
      </c>
      <c r="H419" s="230">
        <v>121.86604201979182</v>
      </c>
      <c r="I419" s="230">
        <v>94.17616230009973</v>
      </c>
      <c r="J419" s="230">
        <v>144.08704215553513</v>
      </c>
      <c r="K419" s="230">
        <v>154.50406870402702</v>
      </c>
      <c r="L419" s="230">
        <v>91.73333181984887</v>
      </c>
      <c r="M419" s="230">
        <v>85.51476088406486</v>
      </c>
      <c r="N419" s="230">
        <v>65.13922218071225</v>
      </c>
      <c r="O419" s="230">
        <v>176.3822881488448</v>
      </c>
      <c r="P419" s="230">
        <v>121.5092799202036</v>
      </c>
      <c r="Q419" s="231" t="s">
        <v>140</v>
      </c>
      <c r="R419" s="232" t="s">
        <v>70</v>
      </c>
      <c r="S419" s="232" t="s">
        <v>139</v>
      </c>
    </row>
    <row r="420" ht="15.75" customHeight="1">
      <c r="A420" s="227">
        <v>2018.0</v>
      </c>
      <c r="B420" s="228" t="s">
        <v>39</v>
      </c>
      <c r="C420" s="229" t="s">
        <v>95</v>
      </c>
      <c r="D420" s="230">
        <v>260.30531981893796</v>
      </c>
      <c r="E420" s="230">
        <v>356.38970240040265</v>
      </c>
      <c r="F420" s="230">
        <v>502.4424709353125</v>
      </c>
      <c r="G420" s="230">
        <v>354.77111155768455</v>
      </c>
      <c r="H420" s="230">
        <v>592.2250592900591</v>
      </c>
      <c r="I420" s="230">
        <v>521.8681706613056</v>
      </c>
      <c r="J420" s="230">
        <v>540.6166377170262</v>
      </c>
      <c r="K420" s="230">
        <v>935.35459503726</v>
      </c>
      <c r="L420" s="230">
        <v>435.5837310107031</v>
      </c>
      <c r="M420" s="230">
        <v>325.0949031826298</v>
      </c>
      <c r="N420" s="230">
        <v>191.0935807142788</v>
      </c>
      <c r="O420" s="230">
        <v>152.63476067296523</v>
      </c>
      <c r="P420" s="230">
        <v>430.6983369165471</v>
      </c>
      <c r="Q420" s="231" t="s">
        <v>140</v>
      </c>
      <c r="R420" s="232" t="s">
        <v>70</v>
      </c>
      <c r="S420" s="232" t="s">
        <v>139</v>
      </c>
    </row>
    <row r="421" ht="15.75" customHeight="1">
      <c r="A421" s="227">
        <v>2018.0</v>
      </c>
      <c r="B421" s="228" t="s">
        <v>39</v>
      </c>
      <c r="C421" s="229" t="s">
        <v>96</v>
      </c>
      <c r="D421" s="230">
        <v>689.6437907990227</v>
      </c>
      <c r="E421" s="230">
        <v>658.4871760859476</v>
      </c>
      <c r="F421" s="230">
        <v>843.4370186056153</v>
      </c>
      <c r="G421" s="230">
        <v>837.2230042727347</v>
      </c>
      <c r="H421" s="230">
        <v>1109.6246867699333</v>
      </c>
      <c r="I421" s="230">
        <v>1011.2180437739955</v>
      </c>
      <c r="J421" s="230">
        <v>1081.0969324183047</v>
      </c>
      <c r="K421" s="230">
        <v>1556.0083642309826</v>
      </c>
      <c r="L421" s="230">
        <v>956.9861763547942</v>
      </c>
      <c r="M421" s="230">
        <v>732.8600262987571</v>
      </c>
      <c r="N421" s="230">
        <v>515.7000533601284</v>
      </c>
      <c r="O421" s="230">
        <v>573.1448963355158</v>
      </c>
      <c r="P421" s="230">
        <v>880.4525141088108</v>
      </c>
      <c r="Q421" s="231" t="s">
        <v>140</v>
      </c>
      <c r="R421" s="232" t="s">
        <v>70</v>
      </c>
      <c r="S421" s="232" t="s">
        <v>139</v>
      </c>
    </row>
    <row r="422" ht="15.75" customHeight="1">
      <c r="A422" s="227">
        <v>2018.0</v>
      </c>
      <c r="B422" s="228" t="s">
        <v>39</v>
      </c>
      <c r="C422" s="229" t="s">
        <v>97</v>
      </c>
      <c r="D422" s="230">
        <v>160.3905324972911</v>
      </c>
      <c r="E422" s="230">
        <v>155.58202746431704</v>
      </c>
      <c r="F422" s="230">
        <v>210.57501807462114</v>
      </c>
      <c r="G422" s="230">
        <v>208.45123100865098</v>
      </c>
      <c r="H422" s="230">
        <v>294.73938168573005</v>
      </c>
      <c r="I422" s="230">
        <v>265.6928691415907</v>
      </c>
      <c r="J422" s="230">
        <v>300.67770367412874</v>
      </c>
      <c r="K422" s="230">
        <v>449.5979922385468</v>
      </c>
      <c r="L422" s="230">
        <v>251.89919711174798</v>
      </c>
      <c r="M422" s="230">
        <v>180.3361948401511</v>
      </c>
      <c r="N422" s="230">
        <v>112.73785462400556</v>
      </c>
      <c r="O422" s="230">
        <v>126.57795029711644</v>
      </c>
      <c r="P422" s="230">
        <v>226.43816272149147</v>
      </c>
      <c r="Q422" s="231" t="s">
        <v>140</v>
      </c>
      <c r="R422" s="232" t="s">
        <v>70</v>
      </c>
      <c r="S422" s="232" t="s">
        <v>139</v>
      </c>
    </row>
    <row r="423" ht="15.75" customHeight="1">
      <c r="A423" s="227">
        <v>2018.0</v>
      </c>
      <c r="B423" s="228" t="s">
        <v>39</v>
      </c>
      <c r="C423" s="229" t="s">
        <v>98</v>
      </c>
      <c r="D423" s="230">
        <v>850.0343232963138</v>
      </c>
      <c r="E423" s="230">
        <v>814.0692035502645</v>
      </c>
      <c r="F423" s="230">
        <v>1054.0120366802364</v>
      </c>
      <c r="G423" s="230">
        <v>1045.6742352813856</v>
      </c>
      <c r="H423" s="230">
        <v>1404.3640684556633</v>
      </c>
      <c r="I423" s="230">
        <v>1276.9109129155863</v>
      </c>
      <c r="J423" s="230">
        <v>1381.7746360924334</v>
      </c>
      <c r="K423" s="230">
        <v>2005.6063564695294</v>
      </c>
      <c r="L423" s="230">
        <v>1208.8853734665422</v>
      </c>
      <c r="M423" s="230">
        <v>913.1962211389082</v>
      </c>
      <c r="N423" s="230">
        <v>628.437907984134</v>
      </c>
      <c r="O423" s="230">
        <v>699.7228466326322</v>
      </c>
      <c r="P423" s="230">
        <v>1106.8906768303025</v>
      </c>
      <c r="Q423" s="231" t="s">
        <v>140</v>
      </c>
      <c r="R423" s="232" t="s">
        <v>70</v>
      </c>
      <c r="S423" s="232" t="s">
        <v>139</v>
      </c>
    </row>
    <row r="424" ht="15.75" customHeight="1">
      <c r="A424" s="227">
        <v>2018.0</v>
      </c>
      <c r="B424" s="228" t="s">
        <v>39</v>
      </c>
      <c r="C424" s="229" t="s">
        <v>99</v>
      </c>
      <c r="D424" s="230">
        <v>156.4684969114619</v>
      </c>
      <c r="E424" s="230">
        <v>155.50212765957446</v>
      </c>
      <c r="F424" s="230">
        <v>161.11914893617018</v>
      </c>
      <c r="G424" s="230">
        <v>165.79999999999998</v>
      </c>
      <c r="H424" s="230">
        <v>165.79999999999998</v>
      </c>
      <c r="I424" s="230">
        <v>165.79999999999998</v>
      </c>
      <c r="J424" s="230">
        <v>165.79999999999998</v>
      </c>
      <c r="K424" s="230">
        <v>166.7500336144178</v>
      </c>
      <c r="L424" s="230">
        <v>165.84499388558174</v>
      </c>
      <c r="M424" s="230">
        <v>165.79999999999998</v>
      </c>
      <c r="N424" s="230">
        <v>159.71489361702126</v>
      </c>
      <c r="O424" s="230">
        <v>159.2468085106383</v>
      </c>
      <c r="P424" s="230">
        <v>162.8038752612388</v>
      </c>
      <c r="Q424" s="231" t="s">
        <v>140</v>
      </c>
      <c r="R424" s="232" t="s">
        <v>70</v>
      </c>
      <c r="S424" s="232" t="s">
        <v>139</v>
      </c>
    </row>
    <row r="425" ht="15.75" customHeight="1">
      <c r="A425" s="227">
        <v>2018.0</v>
      </c>
      <c r="B425" s="228" t="s">
        <v>39</v>
      </c>
      <c r="C425" s="229" t="s">
        <v>100</v>
      </c>
      <c r="D425" s="230">
        <v>190.82300449813812</v>
      </c>
      <c r="E425" s="230">
        <v>171.67805295126624</v>
      </c>
      <c r="F425" s="230">
        <v>230.29812714465726</v>
      </c>
      <c r="G425" s="230">
        <v>236.58271053732363</v>
      </c>
      <c r="H425" s="230">
        <v>323.1705065515671</v>
      </c>
      <c r="I425" s="230">
        <v>290.4354118325606</v>
      </c>
      <c r="J425" s="230">
        <v>316.7396709808553</v>
      </c>
      <c r="K425" s="230">
        <v>471.2788153297637</v>
      </c>
      <c r="L425" s="230">
        <v>275.93195891781914</v>
      </c>
      <c r="M425" s="230">
        <v>198.83738905312424</v>
      </c>
      <c r="N425" s="230">
        <v>126.42444037945937</v>
      </c>
      <c r="O425" s="230">
        <v>152.46027993848642</v>
      </c>
      <c r="P425" s="230">
        <v>248.72169734291845</v>
      </c>
      <c r="Q425" s="231" t="s">
        <v>140</v>
      </c>
      <c r="R425" s="232" t="s">
        <v>70</v>
      </c>
      <c r="S425" s="232" t="s">
        <v>139</v>
      </c>
    </row>
    <row r="426" ht="15.75" customHeight="1">
      <c r="A426" s="227">
        <v>2018.0</v>
      </c>
      <c r="B426" s="228" t="s">
        <v>39</v>
      </c>
      <c r="C426" s="229" t="s">
        <v>101</v>
      </c>
      <c r="D426" s="230">
        <v>87.74050216704555</v>
      </c>
      <c r="E426" s="230">
        <v>83.22578344759339</v>
      </c>
      <c r="F426" s="230">
        <v>111.45969559441934</v>
      </c>
      <c r="G426" s="230">
        <v>109.51714143964709</v>
      </c>
      <c r="H426" s="230">
        <v>155.3262853909029</v>
      </c>
      <c r="I426" s="230">
        <v>140.08963741632277</v>
      </c>
      <c r="J426" s="230">
        <v>150.6123085643217</v>
      </c>
      <c r="K426" s="230">
        <v>227.93310888418574</v>
      </c>
      <c r="L426" s="230">
        <v>132.2217326159555</v>
      </c>
      <c r="M426" s="230">
        <v>93.25056885925112</v>
      </c>
      <c r="N426" s="230">
        <v>59.792346924416684</v>
      </c>
      <c r="O426" s="230">
        <v>68.92619480506698</v>
      </c>
      <c r="P426" s="230">
        <v>118.34127550909405</v>
      </c>
      <c r="Q426" s="231" t="s">
        <v>140</v>
      </c>
      <c r="R426" s="232" t="s">
        <v>70</v>
      </c>
      <c r="S426" s="232" t="s">
        <v>139</v>
      </c>
    </row>
    <row r="427" ht="15.75" customHeight="1">
      <c r="A427" s="227">
        <v>2018.0</v>
      </c>
      <c r="B427" s="228" t="s">
        <v>39</v>
      </c>
      <c r="C427" s="229" t="s">
        <v>102</v>
      </c>
      <c r="D427" s="230">
        <v>211.32608091871174</v>
      </c>
      <c r="E427" s="230">
        <v>209.46703035887063</v>
      </c>
      <c r="F427" s="230">
        <v>287.97186683993004</v>
      </c>
      <c r="G427" s="230">
        <v>272.04374261162087</v>
      </c>
      <c r="H427" s="230">
        <v>390.785256172462</v>
      </c>
      <c r="I427" s="230">
        <v>348.66862104720235</v>
      </c>
      <c r="J427" s="230">
        <v>375.8349156213383</v>
      </c>
      <c r="K427" s="230">
        <v>580.8040415514729</v>
      </c>
      <c r="L427" s="230">
        <v>321.299919962608</v>
      </c>
      <c r="M427" s="230">
        <v>231.88426867874514</v>
      </c>
      <c r="N427" s="230">
        <v>142.64099590389387</v>
      </c>
      <c r="O427" s="230">
        <v>159.22006806934814</v>
      </c>
      <c r="P427" s="230">
        <v>294.32890064468364</v>
      </c>
      <c r="Q427" s="231" t="s">
        <v>140</v>
      </c>
      <c r="R427" s="232" t="s">
        <v>70</v>
      </c>
      <c r="S427" s="232" t="s">
        <v>139</v>
      </c>
    </row>
    <row r="428" ht="15.75" customHeight="1">
      <c r="A428" s="227">
        <v>2018.0</v>
      </c>
      <c r="B428" s="228" t="s">
        <v>39</v>
      </c>
      <c r="C428" s="229" t="s">
        <v>103</v>
      </c>
      <c r="D428" s="230">
        <v>43.28570630366537</v>
      </c>
      <c r="E428" s="230">
        <v>38.61418166864284</v>
      </c>
      <c r="F428" s="230">
        <v>52.588180090438534</v>
      </c>
      <c r="G428" s="230">
        <v>53.279409684143104</v>
      </c>
      <c r="H428" s="230">
        <v>74.54263865500126</v>
      </c>
      <c r="I428" s="230">
        <v>66.22437347790974</v>
      </c>
      <c r="J428" s="230">
        <v>72.11003725178921</v>
      </c>
      <c r="K428" s="230">
        <v>109.24236485114261</v>
      </c>
      <c r="L428" s="230">
        <v>61.68757097282997</v>
      </c>
      <c r="M428" s="230">
        <v>43.08779970763669</v>
      </c>
      <c r="N428" s="230">
        <v>27.12737653533724</v>
      </c>
      <c r="O428" s="230">
        <v>33.29154501197595</v>
      </c>
      <c r="P428" s="230">
        <v>56.25676535087604</v>
      </c>
      <c r="Q428" s="231" t="s">
        <v>140</v>
      </c>
      <c r="R428" s="232" t="s">
        <v>70</v>
      </c>
      <c r="S428" s="232" t="s">
        <v>139</v>
      </c>
    </row>
    <row r="429" ht="15.75" customHeight="1">
      <c r="A429" s="227">
        <v>2018.0</v>
      </c>
      <c r="B429" s="228" t="s">
        <v>39</v>
      </c>
      <c r="C429" s="229" t="s">
        <v>104</v>
      </c>
      <c r="D429" s="230">
        <v>5.068970425757125</v>
      </c>
      <c r="E429" s="230">
        <v>5.811245414007271</v>
      </c>
      <c r="F429" s="230">
        <v>6.079272247077867</v>
      </c>
      <c r="G429" s="230">
        <v>6.025846513396759</v>
      </c>
      <c r="H429" s="230">
        <v>7.500161034840795</v>
      </c>
      <c r="I429" s="230">
        <v>8.197598593932787</v>
      </c>
      <c r="J429" s="230">
        <v>8.219916084422138</v>
      </c>
      <c r="K429" s="230">
        <v>10.290490048852977</v>
      </c>
      <c r="L429" s="230">
        <v>9.5681769936386</v>
      </c>
      <c r="M429" s="230">
        <v>7.649789479949357</v>
      </c>
      <c r="N429" s="230">
        <v>5.985573167218563</v>
      </c>
      <c r="O429" s="230">
        <v>5.820765091073872</v>
      </c>
      <c r="P429" s="230">
        <v>86.21780509416811</v>
      </c>
      <c r="Q429" s="231" t="s">
        <v>140</v>
      </c>
      <c r="R429" s="232" t="s">
        <v>70</v>
      </c>
      <c r="S429" s="232" t="s">
        <v>139</v>
      </c>
    </row>
    <row r="430" ht="15.75" customHeight="1">
      <c r="A430" s="227">
        <v>2018.0</v>
      </c>
      <c r="B430" s="228" t="s">
        <v>39</v>
      </c>
      <c r="C430" s="229" t="s">
        <v>105</v>
      </c>
      <c r="D430" s="230">
        <v>6.445190387329043</v>
      </c>
      <c r="E430" s="230">
        <v>7.778678308252885</v>
      </c>
      <c r="F430" s="230">
        <v>12.25852814017977</v>
      </c>
      <c r="G430" s="230">
        <v>22.543561915639867</v>
      </c>
      <c r="H430" s="230">
        <v>37.90760497733491</v>
      </c>
      <c r="I430" s="230">
        <v>36.545277109078825</v>
      </c>
      <c r="J430" s="230">
        <v>37.17002282213819</v>
      </c>
      <c r="K430" s="230">
        <v>48.57082022499797</v>
      </c>
      <c r="L430" s="230">
        <v>41.893532718220534</v>
      </c>
      <c r="M430" s="230">
        <v>22.4496435052331</v>
      </c>
      <c r="N430" s="230">
        <v>12.217201937592481</v>
      </c>
      <c r="O430" s="230">
        <v>9.233440301693625</v>
      </c>
      <c r="P430" s="230">
        <v>295.01350234769126</v>
      </c>
      <c r="Q430" s="231" t="s">
        <v>140</v>
      </c>
      <c r="R430" s="232" t="s">
        <v>70</v>
      </c>
      <c r="S430" s="232" t="s">
        <v>139</v>
      </c>
    </row>
    <row r="431" ht="15.75" customHeight="1">
      <c r="A431" s="227">
        <v>2018.0</v>
      </c>
      <c r="B431" s="228" t="s">
        <v>39</v>
      </c>
      <c r="C431" s="229" t="s">
        <v>106</v>
      </c>
      <c r="D431" s="230">
        <v>37.60253724321418</v>
      </c>
      <c r="E431" s="230">
        <v>12.42438941378549</v>
      </c>
      <c r="F431" s="230">
        <v>14.586013689704995</v>
      </c>
      <c r="G431" s="230">
        <v>31.292407180453196</v>
      </c>
      <c r="H431" s="230">
        <v>22.274475122203608</v>
      </c>
      <c r="I431" s="230">
        <v>17.213364358854758</v>
      </c>
      <c r="J431" s="230">
        <v>26.335993052142715</v>
      </c>
      <c r="K431" s="230">
        <v>28.240000065548745</v>
      </c>
      <c r="L431" s="230">
        <v>16.766867813481834</v>
      </c>
      <c r="M431" s="230">
        <v>15.630247625371647</v>
      </c>
      <c r="N431" s="230">
        <v>11.906040106794688</v>
      </c>
      <c r="O431" s="230">
        <v>32.2388651034611</v>
      </c>
      <c r="P431" s="230">
        <v>266.51120077501696</v>
      </c>
      <c r="Q431" s="231" t="s">
        <v>140</v>
      </c>
      <c r="R431" s="232" t="s">
        <v>70</v>
      </c>
      <c r="S431" s="232" t="s">
        <v>139</v>
      </c>
    </row>
    <row r="432" ht="15.75" customHeight="1">
      <c r="A432" s="227">
        <v>2018.0</v>
      </c>
      <c r="B432" s="228" t="s">
        <v>39</v>
      </c>
      <c r="C432" s="229" t="s">
        <v>107</v>
      </c>
      <c r="D432" s="230">
        <v>63.70943342091556</v>
      </c>
      <c r="E432" s="230">
        <v>87.2259776817918</v>
      </c>
      <c r="F432" s="230">
        <v>122.97222804420282</v>
      </c>
      <c r="G432" s="230">
        <v>86.82982939868494</v>
      </c>
      <c r="H432" s="230">
        <v>144.94641527603846</v>
      </c>
      <c r="I432" s="230">
        <v>127.72664614141534</v>
      </c>
      <c r="J432" s="230">
        <v>132.31531230644606</v>
      </c>
      <c r="K432" s="230">
        <v>228.92698212592708</v>
      </c>
      <c r="L432" s="230">
        <v>106.6086268592711</v>
      </c>
      <c r="M432" s="230">
        <v>79.56661087141529</v>
      </c>
      <c r="N432" s="230">
        <v>46.76993834067224</v>
      </c>
      <c r="O432" s="230">
        <v>37.35718551420934</v>
      </c>
      <c r="P432" s="230">
        <v>1264.95518598099</v>
      </c>
      <c r="Q432" s="231" t="s">
        <v>140</v>
      </c>
      <c r="R432" s="232" t="s">
        <v>70</v>
      </c>
      <c r="S432" s="232" t="s">
        <v>139</v>
      </c>
    </row>
    <row r="433" ht="15.75" customHeight="1">
      <c r="A433" s="227">
        <v>2018.0</v>
      </c>
      <c r="B433" s="228" t="s">
        <v>39</v>
      </c>
      <c r="C433" s="229" t="s">
        <v>108</v>
      </c>
      <c r="D433" s="230">
        <v>112.82613147721591</v>
      </c>
      <c r="E433" s="230">
        <v>113.24029081783745</v>
      </c>
      <c r="F433" s="230">
        <v>155.89604212116546</v>
      </c>
      <c r="G433" s="230">
        <v>146.69164500817476</v>
      </c>
      <c r="H433" s="230">
        <v>212.62865641041776</v>
      </c>
      <c r="I433" s="230">
        <v>189.68288620328173</v>
      </c>
      <c r="J433" s="230">
        <v>204.0412442651491</v>
      </c>
      <c r="K433" s="230">
        <v>316.0282924653268</v>
      </c>
      <c r="L433" s="230">
        <v>174.83720438461205</v>
      </c>
      <c r="M433" s="230">
        <v>125.2962914819694</v>
      </c>
      <c r="N433" s="230">
        <v>76.87875355227797</v>
      </c>
      <c r="O433" s="230">
        <v>84.65025601043794</v>
      </c>
      <c r="P433" s="230">
        <v>1912.6976941978662</v>
      </c>
      <c r="Q433" s="231" t="s">
        <v>140</v>
      </c>
      <c r="R433" s="232" t="s">
        <v>70</v>
      </c>
      <c r="S433" s="232" t="s">
        <v>139</v>
      </c>
    </row>
    <row r="434" ht="15.75" customHeight="1">
      <c r="A434" s="227">
        <v>2018.0</v>
      </c>
      <c r="B434" s="228" t="s">
        <v>39</v>
      </c>
      <c r="C434" s="229" t="s">
        <v>109</v>
      </c>
      <c r="D434" s="230">
        <v>2.5652956479427775</v>
      </c>
      <c r="E434" s="230">
        <v>3.751651277572079</v>
      </c>
      <c r="F434" s="230">
        <v>3.2372417037913617</v>
      </c>
      <c r="G434" s="230">
        <v>2.457598144827751</v>
      </c>
      <c r="H434" s="230">
        <v>3.2562238144105318</v>
      </c>
      <c r="I434" s="230">
        <v>3.0709602684952024</v>
      </c>
      <c r="J434" s="230">
        <v>3.9695042611552376</v>
      </c>
      <c r="K434" s="230">
        <v>3.6449401654963554</v>
      </c>
      <c r="L434" s="230">
        <v>5.995599823255324</v>
      </c>
      <c r="M434" s="230">
        <v>3.333768645060054</v>
      </c>
      <c r="N434" s="230">
        <v>3.973162688266096</v>
      </c>
      <c r="O434" s="230">
        <v>4.646004038900357</v>
      </c>
      <c r="P434" s="230">
        <v>43.901950479173124</v>
      </c>
      <c r="Q434" s="231" t="s">
        <v>140</v>
      </c>
      <c r="R434" s="232" t="s">
        <v>70</v>
      </c>
      <c r="S434" s="232" t="s">
        <v>139</v>
      </c>
    </row>
    <row r="435" ht="15.75" customHeight="1">
      <c r="A435" s="227">
        <v>2018.0</v>
      </c>
      <c r="B435" s="228" t="s">
        <v>39</v>
      </c>
      <c r="C435" s="229" t="s">
        <v>110</v>
      </c>
      <c r="D435" s="230">
        <v>0.6947739409308171</v>
      </c>
      <c r="E435" s="230">
        <v>0.9987277170535414</v>
      </c>
      <c r="F435" s="230">
        <v>1.5813235623155262</v>
      </c>
      <c r="G435" s="230">
        <v>3.1065370967668455</v>
      </c>
      <c r="H435" s="230">
        <v>5.277161854578291</v>
      </c>
      <c r="I435" s="230">
        <v>4.518180996078946</v>
      </c>
      <c r="J435" s="230">
        <v>4.8845554699152665</v>
      </c>
      <c r="K435" s="230">
        <v>7.010443666242669</v>
      </c>
      <c r="L435" s="230">
        <v>6.216025097953272</v>
      </c>
      <c r="M435" s="230">
        <v>3.335551088048141</v>
      </c>
      <c r="N435" s="230">
        <v>1.9246846860962765</v>
      </c>
      <c r="O435" s="230">
        <v>1.1306125518725474</v>
      </c>
      <c r="P435" s="230">
        <v>40.67857772785214</v>
      </c>
      <c r="Q435" s="231" t="s">
        <v>140</v>
      </c>
      <c r="R435" s="232" t="s">
        <v>70</v>
      </c>
      <c r="S435" s="232" t="s">
        <v>139</v>
      </c>
    </row>
    <row r="436" ht="15.75" customHeight="1">
      <c r="A436" s="227">
        <v>2018.0</v>
      </c>
      <c r="B436" s="228" t="s">
        <v>39</v>
      </c>
      <c r="C436" s="229" t="s">
        <v>111</v>
      </c>
      <c r="D436" s="230">
        <v>15.041014897285672</v>
      </c>
      <c r="E436" s="230">
        <v>5.916375911326424</v>
      </c>
      <c r="F436" s="230">
        <v>6.784192413816277</v>
      </c>
      <c r="G436" s="230">
        <v>11.589780437204887</v>
      </c>
      <c r="H436" s="230">
        <v>10.124761419183457</v>
      </c>
      <c r="I436" s="230">
        <v>8.196840170883217</v>
      </c>
      <c r="J436" s="230">
        <v>10.534397220857086</v>
      </c>
      <c r="K436" s="230">
        <v>10.861538486749517</v>
      </c>
      <c r="L436" s="230">
        <v>7.7266671951529196</v>
      </c>
      <c r="M436" s="230">
        <v>7.303854030547498</v>
      </c>
      <c r="N436" s="230">
        <v>5.86504438758359</v>
      </c>
      <c r="O436" s="230">
        <v>12.399563501331192</v>
      </c>
      <c r="P436" s="230">
        <v>112.34403007192172</v>
      </c>
      <c r="Q436" s="231" t="s">
        <v>140</v>
      </c>
      <c r="R436" s="232" t="s">
        <v>70</v>
      </c>
      <c r="S436" s="232" t="s">
        <v>139</v>
      </c>
    </row>
    <row r="437" ht="15.75" customHeight="1">
      <c r="A437" s="227">
        <v>2018.0</v>
      </c>
      <c r="B437" s="228" t="s">
        <v>39</v>
      </c>
      <c r="C437" s="229" t="s">
        <v>112</v>
      </c>
      <c r="D437" s="230">
        <v>63.70943342091556</v>
      </c>
      <c r="E437" s="230">
        <v>87.2259776817918</v>
      </c>
      <c r="F437" s="230">
        <v>122.97222804420282</v>
      </c>
      <c r="G437" s="230">
        <v>86.82982939868494</v>
      </c>
      <c r="H437" s="230">
        <v>144.94641527603846</v>
      </c>
      <c r="I437" s="230">
        <v>127.72664614141534</v>
      </c>
      <c r="J437" s="230">
        <v>132.31531230644606</v>
      </c>
      <c r="K437" s="230">
        <v>228.92698212592708</v>
      </c>
      <c r="L437" s="230">
        <v>106.6086268592711</v>
      </c>
      <c r="M437" s="230">
        <v>79.56661087141529</v>
      </c>
      <c r="N437" s="230">
        <v>46.76993834067224</v>
      </c>
      <c r="O437" s="230">
        <v>37.35718551420934</v>
      </c>
      <c r="P437" s="230">
        <v>1264.95518598099</v>
      </c>
      <c r="Q437" s="231" t="s">
        <v>140</v>
      </c>
      <c r="R437" s="232" t="s">
        <v>70</v>
      </c>
      <c r="S437" s="232" t="s">
        <v>139</v>
      </c>
    </row>
    <row r="438" ht="15.75" customHeight="1">
      <c r="A438" s="227">
        <v>2018.0</v>
      </c>
      <c r="B438" s="228" t="s">
        <v>39</v>
      </c>
      <c r="C438" s="229" t="s">
        <v>113</v>
      </c>
      <c r="D438" s="230">
        <v>82.01051790707483</v>
      </c>
      <c r="E438" s="230">
        <v>97.89273258774385</v>
      </c>
      <c r="F438" s="230">
        <v>134.57498572412598</v>
      </c>
      <c r="G438" s="230">
        <v>103.98374507748443</v>
      </c>
      <c r="H438" s="230">
        <v>163.60456236421075</v>
      </c>
      <c r="I438" s="230">
        <v>143.51262757687272</v>
      </c>
      <c r="J438" s="230">
        <v>151.70376925837365</v>
      </c>
      <c r="K438" s="230">
        <v>250.44390444441564</v>
      </c>
      <c r="L438" s="230">
        <v>126.54691897563262</v>
      </c>
      <c r="M438" s="230">
        <v>93.53978463507099</v>
      </c>
      <c r="N438" s="230">
        <v>58.532830102618206</v>
      </c>
      <c r="O438" s="230">
        <v>55.53336560631344</v>
      </c>
      <c r="P438" s="230">
        <v>1461.8797442599373</v>
      </c>
      <c r="Q438" s="231" t="s">
        <v>140</v>
      </c>
      <c r="R438" s="232" t="s">
        <v>70</v>
      </c>
      <c r="S438" s="232" t="s">
        <v>139</v>
      </c>
    </row>
    <row r="439" ht="15.75" customHeight="1">
      <c r="A439" s="227">
        <v>2018.0</v>
      </c>
      <c r="B439" s="228" t="s">
        <v>39</v>
      </c>
      <c r="C439" s="229" t="s">
        <v>114</v>
      </c>
      <c r="D439" s="230">
        <v>1.498741500103521</v>
      </c>
      <c r="E439" s="230">
        <v>2.3083047370376604</v>
      </c>
      <c r="F439" s="230">
        <v>2.5248916570797206</v>
      </c>
      <c r="G439" s="230">
        <v>1.849423801315333</v>
      </c>
      <c r="H439" s="230">
        <v>2.382146202077623</v>
      </c>
      <c r="I439" s="230">
        <v>2.6347251545512</v>
      </c>
      <c r="J439" s="230">
        <v>2.4588937359778615</v>
      </c>
      <c r="K439" s="230">
        <v>3.0807532706107024</v>
      </c>
      <c r="L439" s="230">
        <v>2.900188973086661</v>
      </c>
      <c r="M439" s="230">
        <v>2.61457484083506</v>
      </c>
      <c r="N439" s="230">
        <v>2.042431572855929</v>
      </c>
      <c r="O439" s="230">
        <v>1.7697679153505848</v>
      </c>
      <c r="P439" s="230">
        <v>28.064843360881856</v>
      </c>
      <c r="Q439" s="231" t="s">
        <v>140</v>
      </c>
      <c r="R439" s="232" t="s">
        <v>70</v>
      </c>
      <c r="S439" s="232" t="s">
        <v>139</v>
      </c>
    </row>
    <row r="440" ht="15.75" customHeight="1">
      <c r="A440" s="227">
        <v>2018.0</v>
      </c>
      <c r="B440" s="228" t="s">
        <v>39</v>
      </c>
      <c r="C440" s="229" t="s">
        <v>115</v>
      </c>
      <c r="D440" s="230">
        <v>1.6770798767837352</v>
      </c>
      <c r="E440" s="230">
        <v>2.2412042908281347</v>
      </c>
      <c r="F440" s="230">
        <v>3.1706891754314004</v>
      </c>
      <c r="G440" s="230">
        <v>5.651336058257524</v>
      </c>
      <c r="H440" s="230">
        <v>10.086704040179441</v>
      </c>
      <c r="I440" s="230">
        <v>9.723851855441985</v>
      </c>
      <c r="J440" s="230">
        <v>9.563480175799219</v>
      </c>
      <c r="K440" s="230">
        <v>12.53144522855166</v>
      </c>
      <c r="L440" s="230">
        <v>11.132562077532222</v>
      </c>
      <c r="M440" s="230">
        <v>5.598930374681255</v>
      </c>
      <c r="N440" s="230">
        <v>3.1695452247035547</v>
      </c>
      <c r="O440" s="230">
        <v>2.1953569598457903</v>
      </c>
      <c r="P440" s="230">
        <v>76.74218533803594</v>
      </c>
      <c r="Q440" s="231" t="s">
        <v>140</v>
      </c>
      <c r="R440" s="232" t="s">
        <v>70</v>
      </c>
      <c r="S440" s="232" t="s">
        <v>139</v>
      </c>
    </row>
    <row r="441" ht="15.75" customHeight="1">
      <c r="A441" s="227">
        <v>2018.0</v>
      </c>
      <c r="B441" s="228" t="s">
        <v>39</v>
      </c>
      <c r="C441" s="229" t="s">
        <v>116</v>
      </c>
      <c r="D441" s="230">
        <v>10.654052218910683</v>
      </c>
      <c r="E441" s="230">
        <v>3.5202436672392223</v>
      </c>
      <c r="F441" s="230">
        <v>4.132703878749748</v>
      </c>
      <c r="G441" s="230">
        <v>8.866182034461739</v>
      </c>
      <c r="H441" s="230">
        <v>6.311101284624355</v>
      </c>
      <c r="I441" s="230">
        <v>4.877119901675514</v>
      </c>
      <c r="J441" s="230">
        <v>7.461864698107103</v>
      </c>
      <c r="K441" s="230">
        <v>8.001333351905478</v>
      </c>
      <c r="L441" s="230">
        <v>4.750612547153186</v>
      </c>
      <c r="M441" s="230">
        <v>4.428570160521967</v>
      </c>
      <c r="N441" s="230">
        <v>3.3733780302584946</v>
      </c>
      <c r="O441" s="230">
        <v>9.134345112647312</v>
      </c>
      <c r="P441" s="230">
        <v>75.51150688625481</v>
      </c>
      <c r="Q441" s="231" t="s">
        <v>140</v>
      </c>
      <c r="R441" s="232" t="s">
        <v>70</v>
      </c>
      <c r="S441" s="232" t="s">
        <v>139</v>
      </c>
    </row>
    <row r="442" ht="15.75" customHeight="1">
      <c r="A442" s="227">
        <v>2018.0</v>
      </c>
      <c r="B442" s="228" t="s">
        <v>39</v>
      </c>
      <c r="C442" s="229" t="s">
        <v>117</v>
      </c>
      <c r="D442" s="230">
        <v>15.130990437467444</v>
      </c>
      <c r="E442" s="230">
        <v>23.675622513629204</v>
      </c>
      <c r="F442" s="230">
        <v>33.378176183426476</v>
      </c>
      <c r="G442" s="230">
        <v>19.53671161470411</v>
      </c>
      <c r="H442" s="230">
        <v>32.612943437108655</v>
      </c>
      <c r="I442" s="230">
        <v>32.843994722078236</v>
      </c>
      <c r="J442" s="230">
        <v>29.770945268950364</v>
      </c>
      <c r="K442" s="230">
        <v>51.508570978333594</v>
      </c>
      <c r="L442" s="230">
        <v>25.319548879076883</v>
      </c>
      <c r="M442" s="230">
        <v>21.59665152224129</v>
      </c>
      <c r="N442" s="230">
        <v>12.694697549611035</v>
      </c>
      <c r="O442" s="230">
        <v>8.872331559624719</v>
      </c>
      <c r="P442" s="230">
        <v>306.941184666252</v>
      </c>
      <c r="Q442" s="231" t="s">
        <v>140</v>
      </c>
      <c r="R442" s="232" t="s">
        <v>70</v>
      </c>
      <c r="S442" s="232" t="s">
        <v>139</v>
      </c>
    </row>
    <row r="443" ht="15.75" customHeight="1">
      <c r="A443" s="227">
        <v>2018.0</v>
      </c>
      <c r="B443" s="228" t="s">
        <v>39</v>
      </c>
      <c r="C443" s="229" t="s">
        <v>118</v>
      </c>
      <c r="D443" s="230">
        <v>28.960864033265384</v>
      </c>
      <c r="E443" s="230">
        <v>31.745375208734224</v>
      </c>
      <c r="F443" s="230">
        <v>43.206460894687346</v>
      </c>
      <c r="G443" s="230">
        <v>35.90365350873871</v>
      </c>
      <c r="H443" s="230">
        <v>51.392894963990074</v>
      </c>
      <c r="I443" s="230">
        <v>50.07969163374693</v>
      </c>
      <c r="J443" s="230">
        <v>49.25518387883454</v>
      </c>
      <c r="K443" s="230">
        <v>75.12210282940143</v>
      </c>
      <c r="L443" s="230">
        <v>44.10291247684896</v>
      </c>
      <c r="M443" s="230">
        <v>34.23872689827957</v>
      </c>
      <c r="N443" s="230">
        <v>21.280052377429016</v>
      </c>
      <c r="O443" s="230">
        <v>21.971801547468406</v>
      </c>
      <c r="P443" s="230">
        <v>487.25972025142465</v>
      </c>
      <c r="Q443" s="231" t="s">
        <v>140</v>
      </c>
      <c r="R443" s="232" t="s">
        <v>70</v>
      </c>
      <c r="S443" s="232" t="s">
        <v>139</v>
      </c>
    </row>
    <row r="444" ht="15.75" customHeight="1">
      <c r="A444" s="227">
        <v>2018.0</v>
      </c>
      <c r="B444" s="228" t="s">
        <v>39</v>
      </c>
      <c r="C444" s="229" t="s">
        <v>119</v>
      </c>
      <c r="D444" s="230">
        <v>0.7665061516855038</v>
      </c>
      <c r="E444" s="230">
        <v>1.4935068912545564</v>
      </c>
      <c r="F444" s="230">
        <v>1.3487623138685936</v>
      </c>
      <c r="G444" s="230">
        <v>0.7504699503251736</v>
      </c>
      <c r="H444" s="230">
        <v>1.0329993725603457</v>
      </c>
      <c r="I444" s="230">
        <v>0.9756629152367569</v>
      </c>
      <c r="J444" s="230">
        <v>1.171998402691961</v>
      </c>
      <c r="K444" s="230">
        <v>1.0651007369140968</v>
      </c>
      <c r="L444" s="230">
        <v>1.8043101212375534</v>
      </c>
      <c r="M444" s="230">
        <v>1.1234015536005502</v>
      </c>
      <c r="N444" s="230">
        <v>1.3449336151674578</v>
      </c>
      <c r="O444" s="230">
        <v>1.4131839235544565</v>
      </c>
      <c r="P444" s="230">
        <v>14.290835948097005</v>
      </c>
      <c r="Q444" s="231" t="s">
        <v>140</v>
      </c>
      <c r="R444" s="232" t="s">
        <v>70</v>
      </c>
      <c r="S444" s="232" t="s">
        <v>139</v>
      </c>
    </row>
    <row r="445" ht="15.75" customHeight="1">
      <c r="A445" s="227">
        <v>2018.0</v>
      </c>
      <c r="B445" s="228" t="s">
        <v>39</v>
      </c>
      <c r="C445" s="229" t="s">
        <v>120</v>
      </c>
      <c r="D445" s="230">
        <v>0.18094266619383062</v>
      </c>
      <c r="E445" s="230">
        <v>0.28810816577670767</v>
      </c>
      <c r="F445" s="230">
        <v>0.4092406893939479</v>
      </c>
      <c r="G445" s="230">
        <v>0.7787509284453844</v>
      </c>
      <c r="H445" s="230">
        <v>1.4047643013431679</v>
      </c>
      <c r="I445" s="230">
        <v>1.202733708791368</v>
      </c>
      <c r="J445" s="230">
        <v>1.2563092258121333</v>
      </c>
      <c r="K445" s="230">
        <v>1.807490008171138</v>
      </c>
      <c r="L445" s="230">
        <v>1.6529021985080905</v>
      </c>
      <c r="M445" s="230">
        <v>0.8324187772196161</v>
      </c>
      <c r="N445" s="230">
        <v>0.4999758757624401</v>
      </c>
      <c r="O445" s="230">
        <v>0.2685119043253893</v>
      </c>
      <c r="P445" s="230">
        <v>10.582148449743213</v>
      </c>
      <c r="Q445" s="231" t="s">
        <v>140</v>
      </c>
      <c r="R445" s="232" t="s">
        <v>70</v>
      </c>
      <c r="S445" s="232" t="s">
        <v>139</v>
      </c>
    </row>
    <row r="446" ht="15.75" customHeight="1">
      <c r="A446" s="227">
        <v>2018.0</v>
      </c>
      <c r="B446" s="228" t="s">
        <v>39</v>
      </c>
      <c r="C446" s="229" t="s">
        <v>121</v>
      </c>
      <c r="D446" s="230">
        <v>4.261620887564273</v>
      </c>
      <c r="E446" s="230">
        <v>1.6763065082091533</v>
      </c>
      <c r="F446" s="230">
        <v>1.9221878505812786</v>
      </c>
      <c r="G446" s="230">
        <v>3.283771123874718</v>
      </c>
      <c r="H446" s="230">
        <v>2.8686824021019794</v>
      </c>
      <c r="I446" s="230">
        <v>2.3224380484169114</v>
      </c>
      <c r="J446" s="230">
        <v>2.984745879242841</v>
      </c>
      <c r="K446" s="230">
        <v>3.0774359045790294</v>
      </c>
      <c r="L446" s="230">
        <v>2.189222371959994</v>
      </c>
      <c r="M446" s="230">
        <v>2.0694253086551244</v>
      </c>
      <c r="N446" s="230">
        <v>1.6617625764820172</v>
      </c>
      <c r="O446" s="230">
        <v>3.513209658710504</v>
      </c>
      <c r="P446" s="230">
        <v>31.83080852037782</v>
      </c>
      <c r="Q446" s="231" t="s">
        <v>140</v>
      </c>
      <c r="R446" s="232" t="s">
        <v>70</v>
      </c>
      <c r="S446" s="232" t="s">
        <v>139</v>
      </c>
    </row>
    <row r="447" ht="15.75" customHeight="1">
      <c r="A447" s="227">
        <v>2018.0</v>
      </c>
      <c r="B447" s="228" t="s">
        <v>39</v>
      </c>
      <c r="C447" s="229" t="s">
        <v>122</v>
      </c>
      <c r="D447" s="230">
        <v>15.130990437467444</v>
      </c>
      <c r="E447" s="230">
        <v>23.675622513629204</v>
      </c>
      <c r="F447" s="230">
        <v>33.378176183426476</v>
      </c>
      <c r="G447" s="230">
        <v>19.53671161470411</v>
      </c>
      <c r="H447" s="230">
        <v>32.612943437108655</v>
      </c>
      <c r="I447" s="230">
        <v>32.843994722078236</v>
      </c>
      <c r="J447" s="230">
        <v>29.770945268950364</v>
      </c>
      <c r="K447" s="230">
        <v>51.508570978333594</v>
      </c>
      <c r="L447" s="230">
        <v>25.319548879076883</v>
      </c>
      <c r="M447" s="230">
        <v>21.59665152224129</v>
      </c>
      <c r="N447" s="230">
        <v>12.694697549611035</v>
      </c>
      <c r="O447" s="230">
        <v>8.872331559624719</v>
      </c>
      <c r="P447" s="230">
        <v>306.941184666252</v>
      </c>
      <c r="Q447" s="231" t="s">
        <v>140</v>
      </c>
      <c r="R447" s="232" t="s">
        <v>70</v>
      </c>
      <c r="S447" s="232" t="s">
        <v>139</v>
      </c>
    </row>
    <row r="448" ht="15.75" customHeight="1">
      <c r="A448" s="227">
        <v>2018.0</v>
      </c>
      <c r="B448" s="228" t="s">
        <v>39</v>
      </c>
      <c r="C448" s="229" t="s">
        <v>123</v>
      </c>
      <c r="D448" s="230">
        <v>20.340060142911053</v>
      </c>
      <c r="E448" s="230">
        <v>27.133544078869622</v>
      </c>
      <c r="F448" s="230">
        <v>37.058367037270294</v>
      </c>
      <c r="G448" s="230">
        <v>24.349703617349384</v>
      </c>
      <c r="H448" s="230">
        <v>37.91938951311415</v>
      </c>
      <c r="I448" s="230">
        <v>37.34482939452327</v>
      </c>
      <c r="J448" s="230">
        <v>35.1839987766973</v>
      </c>
      <c r="K448" s="230">
        <v>57.45859762799786</v>
      </c>
      <c r="L448" s="230">
        <v>30.96598357078252</v>
      </c>
      <c r="M448" s="230">
        <v>25.621897161716582</v>
      </c>
      <c r="N448" s="230">
        <v>16.20136961702295</v>
      </c>
      <c r="O448" s="230">
        <v>14.06723704621507</v>
      </c>
      <c r="P448" s="230">
        <v>363.64497758447</v>
      </c>
      <c r="Q448" s="231" t="s">
        <v>140</v>
      </c>
      <c r="R448" s="232" t="s">
        <v>70</v>
      </c>
      <c r="S448" s="232" t="s">
        <v>139</v>
      </c>
    </row>
    <row r="449" ht="15.75" customHeight="1">
      <c r="A449" s="227">
        <v>2018.0</v>
      </c>
      <c r="B449" s="228" t="s">
        <v>39</v>
      </c>
      <c r="C449" s="229" t="s">
        <v>124</v>
      </c>
      <c r="D449" s="230">
        <v>539.0</v>
      </c>
      <c r="E449" s="230">
        <v>539.0</v>
      </c>
      <c r="F449" s="230">
        <v>539.0</v>
      </c>
      <c r="G449" s="230">
        <v>539.0</v>
      </c>
      <c r="H449" s="230">
        <v>539.0</v>
      </c>
      <c r="I449" s="230">
        <v>539.0</v>
      </c>
      <c r="J449" s="230">
        <v>539.0</v>
      </c>
      <c r="K449" s="230">
        <v>539.0</v>
      </c>
      <c r="L449" s="230">
        <v>539.0</v>
      </c>
      <c r="M449" s="230">
        <v>539.0</v>
      </c>
      <c r="N449" s="230">
        <v>539.0</v>
      </c>
      <c r="O449" s="230">
        <v>539.0</v>
      </c>
      <c r="P449" s="230">
        <v>539.0</v>
      </c>
      <c r="Q449" s="231" t="s">
        <v>140</v>
      </c>
      <c r="R449" s="232" t="s">
        <v>70</v>
      </c>
      <c r="S449" s="232" t="s">
        <v>139</v>
      </c>
    </row>
    <row r="450" ht="15.75" customHeight="1">
      <c r="A450" s="227">
        <v>2018.0</v>
      </c>
      <c r="B450" s="228" t="s">
        <v>39</v>
      </c>
      <c r="C450" s="229" t="s">
        <v>125</v>
      </c>
      <c r="D450" s="230">
        <v>1191.1905284831846</v>
      </c>
      <c r="E450" s="230">
        <v>1116.1914893617022</v>
      </c>
      <c r="F450" s="230">
        <v>1552.1234042553192</v>
      </c>
      <c r="G450" s="230">
        <v>1915.4</v>
      </c>
      <c r="H450" s="230">
        <v>1915.4</v>
      </c>
      <c r="I450" s="230">
        <v>1915.4</v>
      </c>
      <c r="J450" s="230">
        <v>1915.4</v>
      </c>
      <c r="K450" s="230">
        <v>1915.4</v>
      </c>
      <c r="L450" s="230">
        <v>1915.4</v>
      </c>
      <c r="M450" s="230">
        <v>1915.4</v>
      </c>
      <c r="N450" s="230">
        <v>1443.1404255319148</v>
      </c>
      <c r="O450" s="230">
        <v>1406.8127659574468</v>
      </c>
      <c r="P450" s="230">
        <v>1915.4</v>
      </c>
      <c r="Q450" s="231" t="s">
        <v>140</v>
      </c>
      <c r="R450" s="232" t="s">
        <v>70</v>
      </c>
      <c r="S450" s="232" t="s">
        <v>139</v>
      </c>
    </row>
    <row r="451" ht="15.75" customHeight="1">
      <c r="A451" s="227">
        <v>2018.0</v>
      </c>
      <c r="B451" s="228" t="s">
        <v>39</v>
      </c>
      <c r="C451" s="229" t="s">
        <v>126</v>
      </c>
      <c r="D451" s="230">
        <v>1730.1905284831846</v>
      </c>
      <c r="E451" s="230">
        <v>1655.1914893617022</v>
      </c>
      <c r="F451" s="230">
        <v>2091.123404255319</v>
      </c>
      <c r="G451" s="230">
        <v>2454.4</v>
      </c>
      <c r="H451" s="230">
        <v>2454.4</v>
      </c>
      <c r="I451" s="230">
        <v>2454.4</v>
      </c>
      <c r="J451" s="230">
        <v>2454.4</v>
      </c>
      <c r="K451" s="230">
        <v>2454.4</v>
      </c>
      <c r="L451" s="230">
        <v>2454.4</v>
      </c>
      <c r="M451" s="230">
        <v>2454.4</v>
      </c>
      <c r="N451" s="230">
        <v>1982.1404255319148</v>
      </c>
      <c r="O451" s="230">
        <v>1945.8127659574468</v>
      </c>
      <c r="P451" s="230">
        <v>2454.4</v>
      </c>
      <c r="Q451" s="231" t="s">
        <v>140</v>
      </c>
      <c r="R451" s="232" t="s">
        <v>70</v>
      </c>
      <c r="S451" s="232" t="s">
        <v>139</v>
      </c>
    </row>
    <row r="452" ht="15.75" customHeight="1">
      <c r="A452" s="227">
        <v>2018.0</v>
      </c>
      <c r="B452" s="228" t="s">
        <v>39</v>
      </c>
      <c r="C452" s="229" t="s">
        <v>127</v>
      </c>
      <c r="D452" s="230">
        <v>2750.9120771637304</v>
      </c>
      <c r="E452" s="230">
        <v>1637.780805727184</v>
      </c>
      <c r="F452" s="230">
        <v>1997.180947115599</v>
      </c>
      <c r="G452" s="230">
        <v>3362.577668157115</v>
      </c>
      <c r="H452" s="230">
        <v>3851.590631245473</v>
      </c>
      <c r="I452" s="230">
        <v>3605.2880566900753</v>
      </c>
      <c r="J452" s="230">
        <v>4563.667490018352</v>
      </c>
      <c r="K452" s="230">
        <v>5571.692418944956</v>
      </c>
      <c r="L452" s="230">
        <v>4006.8772809354396</v>
      </c>
      <c r="M452" s="230">
        <v>2740.9035756230555</v>
      </c>
      <c r="N452" s="230">
        <v>1856.2016032998667</v>
      </c>
      <c r="O452" s="230">
        <v>2703.385578775381</v>
      </c>
      <c r="P452" s="230">
        <v>38648.05813369622</v>
      </c>
      <c r="Q452" s="231" t="s">
        <v>140</v>
      </c>
      <c r="R452" s="232" t="s">
        <v>70</v>
      </c>
      <c r="S452" s="232" t="s">
        <v>139</v>
      </c>
    </row>
    <row r="453" ht="15.75" customHeight="1">
      <c r="A453" s="227">
        <v>2018.0</v>
      </c>
      <c r="B453" s="228" t="s">
        <v>39</v>
      </c>
      <c r="C453" s="229" t="s">
        <v>128</v>
      </c>
      <c r="D453" s="230">
        <v>429.3384709800847</v>
      </c>
      <c r="E453" s="230">
        <v>302.09747368554497</v>
      </c>
      <c r="F453" s="230">
        <v>340.9945476703029</v>
      </c>
      <c r="G453" s="230">
        <v>482.4518927150502</v>
      </c>
      <c r="H453" s="230">
        <v>517.3996274798742</v>
      </c>
      <c r="I453" s="230">
        <v>489.34987311269</v>
      </c>
      <c r="J453" s="230">
        <v>540.4802947012785</v>
      </c>
      <c r="K453" s="230">
        <v>620.6537691937226</v>
      </c>
      <c r="L453" s="230">
        <v>521.4024453440911</v>
      </c>
      <c r="M453" s="230">
        <v>407.7651231161273</v>
      </c>
      <c r="N453" s="230">
        <v>324.60647264584964</v>
      </c>
      <c r="O453" s="230">
        <v>420.51013566255057</v>
      </c>
      <c r="P453" s="230">
        <v>449.75417719226385</v>
      </c>
      <c r="Q453" s="231" t="s">
        <v>140</v>
      </c>
      <c r="R453" s="232" t="s">
        <v>70</v>
      </c>
      <c r="S453" s="232" t="s">
        <v>139</v>
      </c>
    </row>
    <row r="454" ht="15.75" customHeight="1">
      <c r="A454" s="227">
        <v>2018.0</v>
      </c>
      <c r="B454" s="228" t="s">
        <v>39</v>
      </c>
      <c r="C454" s="229" t="s">
        <v>129</v>
      </c>
      <c r="D454" s="230">
        <v>49.11669805630035</v>
      </c>
      <c r="E454" s="230">
        <v>26.014313136045647</v>
      </c>
      <c r="F454" s="230">
        <v>32.92381407696263</v>
      </c>
      <c r="G454" s="230">
        <v>59.861815609489824</v>
      </c>
      <c r="H454" s="230">
        <v>67.68224113437931</v>
      </c>
      <c r="I454" s="230">
        <v>61.95624006186637</v>
      </c>
      <c r="J454" s="230">
        <v>71.72593195870304</v>
      </c>
      <c r="K454" s="230">
        <v>87.10131033939969</v>
      </c>
      <c r="L454" s="230">
        <v>68.22857752534097</v>
      </c>
      <c r="M454" s="230">
        <v>45.729680610554105</v>
      </c>
      <c r="N454" s="230">
        <v>30.108815211605734</v>
      </c>
      <c r="O454" s="230">
        <v>47.293070496228594</v>
      </c>
      <c r="P454" s="230">
        <v>647.7425082168763</v>
      </c>
      <c r="Q454" s="231" t="s">
        <v>140</v>
      </c>
      <c r="R454" s="232" t="s">
        <v>70</v>
      </c>
      <c r="S454" s="232" t="s">
        <v>139</v>
      </c>
    </row>
    <row r="455" ht="15.75" customHeight="1">
      <c r="A455" s="227">
        <v>2018.0</v>
      </c>
      <c r="B455" s="228" t="s">
        <v>39</v>
      </c>
      <c r="C455" s="229" t="s">
        <v>130</v>
      </c>
      <c r="D455" s="230">
        <v>18.30108448615927</v>
      </c>
      <c r="E455" s="230">
        <v>10.666754905952043</v>
      </c>
      <c r="F455" s="230">
        <v>11.602757679923165</v>
      </c>
      <c r="G455" s="230">
        <v>17.153915678799486</v>
      </c>
      <c r="H455" s="230">
        <v>18.658147088172278</v>
      </c>
      <c r="I455" s="230">
        <v>15.785981435457366</v>
      </c>
      <c r="J455" s="230">
        <v>19.388456951927587</v>
      </c>
      <c r="K455" s="230">
        <v>21.51692231848854</v>
      </c>
      <c r="L455" s="230">
        <v>19.938292116361517</v>
      </c>
      <c r="M455" s="230">
        <v>13.973173763655693</v>
      </c>
      <c r="N455" s="230">
        <v>11.762891761945962</v>
      </c>
      <c r="O455" s="230">
        <v>18.176180092104097</v>
      </c>
      <c r="P455" s="230">
        <v>196.92455827894696</v>
      </c>
      <c r="Q455" s="231" t="s">
        <v>140</v>
      </c>
      <c r="R455" s="232" t="s">
        <v>70</v>
      </c>
      <c r="S455" s="232" t="s">
        <v>139</v>
      </c>
    </row>
    <row r="456" ht="15.75" customHeight="1">
      <c r="A456" s="227">
        <v>2018.0</v>
      </c>
      <c r="B456" s="228" t="s">
        <v>39</v>
      </c>
      <c r="C456" s="229" t="s">
        <v>131</v>
      </c>
      <c r="D456" s="230">
        <v>13.82987359579794</v>
      </c>
      <c r="E456" s="230">
        <v>8.069752695105018</v>
      </c>
      <c r="F456" s="230">
        <v>9.828284711260869</v>
      </c>
      <c r="G456" s="230">
        <v>16.366941894034596</v>
      </c>
      <c r="H456" s="230">
        <v>18.77995152688142</v>
      </c>
      <c r="I456" s="230">
        <v>17.2356969116687</v>
      </c>
      <c r="J456" s="230">
        <v>19.484238609884184</v>
      </c>
      <c r="K456" s="230">
        <v>23.61353185106784</v>
      </c>
      <c r="L456" s="230">
        <v>18.78336359777207</v>
      </c>
      <c r="M456" s="230">
        <v>12.642075376038282</v>
      </c>
      <c r="N456" s="230">
        <v>8.585354827817978</v>
      </c>
      <c r="O456" s="230">
        <v>13.099469987843687</v>
      </c>
      <c r="P456" s="230">
        <v>180.31853558517258</v>
      </c>
      <c r="Q456" s="231" t="s">
        <v>140</v>
      </c>
      <c r="R456" s="232" t="s">
        <v>70</v>
      </c>
      <c r="S456" s="232" t="s">
        <v>139</v>
      </c>
    </row>
    <row r="457" ht="15.75" customHeight="1">
      <c r="A457" s="227">
        <v>2018.0</v>
      </c>
      <c r="B457" s="228" t="s">
        <v>39</v>
      </c>
      <c r="C457" s="229" t="s">
        <v>132</v>
      </c>
      <c r="D457" s="230">
        <v>5.209069705443608</v>
      </c>
      <c r="E457" s="230">
        <v>3.4579215652404174</v>
      </c>
      <c r="F457" s="230">
        <v>3.68019085384382</v>
      </c>
      <c r="G457" s="230">
        <v>4.8129920026452755</v>
      </c>
      <c r="H457" s="230">
        <v>5.306446076005493</v>
      </c>
      <c r="I457" s="230">
        <v>4.500834672445036</v>
      </c>
      <c r="J457" s="230">
        <v>5.413053507746936</v>
      </c>
      <c r="K457" s="230">
        <v>5.950026649664265</v>
      </c>
      <c r="L457" s="230">
        <v>5.646434691705638</v>
      </c>
      <c r="M457" s="230">
        <v>4.0252456394752905</v>
      </c>
      <c r="N457" s="230">
        <v>3.506672067411915</v>
      </c>
      <c r="O457" s="230">
        <v>5.194905486590351</v>
      </c>
      <c r="P457" s="230">
        <v>56.70379291821804</v>
      </c>
      <c r="Q457" s="231" t="s">
        <v>140</v>
      </c>
      <c r="R457" s="232" t="s">
        <v>70</v>
      </c>
      <c r="S457" s="232" t="s">
        <v>139</v>
      </c>
    </row>
    <row r="458" ht="15.75" customHeight="1">
      <c r="A458" s="227">
        <v>2019.0</v>
      </c>
      <c r="B458" s="228" t="s">
        <v>39</v>
      </c>
      <c r="C458" s="229" t="s">
        <v>73</v>
      </c>
      <c r="D458" s="230">
        <v>4082.8890665731615</v>
      </c>
      <c r="E458" s="230">
        <v>3899.7217416809385</v>
      </c>
      <c r="F458" s="230">
        <v>5366.249463111463</v>
      </c>
      <c r="G458" s="230">
        <v>5380.079813294056</v>
      </c>
      <c r="H458" s="230">
        <v>7413.098094682781</v>
      </c>
      <c r="I458" s="230">
        <v>6776.708681059045</v>
      </c>
      <c r="J458" s="230">
        <v>7633.105502899491</v>
      </c>
      <c r="K458" s="230">
        <v>11251.73774177879</v>
      </c>
      <c r="L458" s="230">
        <v>6382.507699288536</v>
      </c>
      <c r="M458" s="230">
        <v>4532.159234942248</v>
      </c>
      <c r="N458" s="230">
        <v>2845.337177400503</v>
      </c>
      <c r="O458" s="230">
        <v>3257.3004919598006</v>
      </c>
      <c r="P458" s="230">
        <v>68820.89470867082</v>
      </c>
      <c r="Q458" s="231" t="s">
        <v>141</v>
      </c>
      <c r="R458" s="232" t="s">
        <v>70</v>
      </c>
      <c r="S458" s="232" t="s">
        <v>139</v>
      </c>
    </row>
    <row r="459" ht="15.75" customHeight="1">
      <c r="A459" s="227">
        <v>2019.0</v>
      </c>
      <c r="B459" s="228" t="s">
        <v>39</v>
      </c>
      <c r="C459" s="229" t="s">
        <v>77</v>
      </c>
      <c r="D459" s="230">
        <v>1346.9169634862023</v>
      </c>
      <c r="E459" s="230">
        <v>1308.9859247152524</v>
      </c>
      <c r="F459" s="230">
        <v>1813.7942296584588</v>
      </c>
      <c r="G459" s="230">
        <v>1795.9751360620253</v>
      </c>
      <c r="H459" s="230">
        <v>2493.4914333053903</v>
      </c>
      <c r="I459" s="230">
        <v>2272.762055346426</v>
      </c>
      <c r="J459" s="230">
        <v>2550.113903772598</v>
      </c>
      <c r="K459" s="230">
        <v>3785.9842364266865</v>
      </c>
      <c r="L459" s="230">
        <v>2126.667938550463</v>
      </c>
      <c r="M459" s="230">
        <v>1511.7454414942767</v>
      </c>
      <c r="N459" s="230">
        <v>937.8679465399644</v>
      </c>
      <c r="O459" s="230">
        <v>1060.459154952635</v>
      </c>
      <c r="P459" s="230">
        <v>23004.76436431038</v>
      </c>
      <c r="Q459" s="231" t="s">
        <v>141</v>
      </c>
      <c r="R459" s="232" t="s">
        <v>70</v>
      </c>
      <c r="S459" s="232" t="s">
        <v>139</v>
      </c>
    </row>
    <row r="460" ht="15.75" customHeight="1">
      <c r="A460" s="227">
        <v>2019.0</v>
      </c>
      <c r="B460" s="228" t="s">
        <v>39</v>
      </c>
      <c r="C460" s="229" t="s">
        <v>78</v>
      </c>
      <c r="D460" s="230">
        <v>5429.806030059364</v>
      </c>
      <c r="E460" s="230">
        <v>5208.707666396191</v>
      </c>
      <c r="F460" s="230">
        <v>7180.043692769922</v>
      </c>
      <c r="G460" s="230">
        <v>7176.054949356081</v>
      </c>
      <c r="H460" s="230">
        <v>9906.589527988172</v>
      </c>
      <c r="I460" s="230">
        <v>9049.470736405472</v>
      </c>
      <c r="J460" s="230">
        <v>10183.219406672088</v>
      </c>
      <c r="K460" s="230">
        <v>15037.721978205476</v>
      </c>
      <c r="L460" s="230">
        <v>8509.175637838998</v>
      </c>
      <c r="M460" s="230">
        <v>6043.904676436525</v>
      </c>
      <c r="N460" s="230">
        <v>3783.2051239404673</v>
      </c>
      <c r="O460" s="230">
        <v>4317.7596469124355</v>
      </c>
      <c r="P460" s="230">
        <v>91825.65907298119</v>
      </c>
      <c r="Q460" s="231" t="s">
        <v>141</v>
      </c>
      <c r="R460" s="232" t="s">
        <v>70</v>
      </c>
      <c r="S460" s="232" t="s">
        <v>139</v>
      </c>
    </row>
    <row r="461" ht="15.75" customHeight="1">
      <c r="A461" s="227">
        <v>2019.0</v>
      </c>
      <c r="B461" s="228" t="s">
        <v>39</v>
      </c>
      <c r="C461" s="229" t="s">
        <v>79</v>
      </c>
      <c r="D461" s="230">
        <v>3402.4075554776346</v>
      </c>
      <c r="E461" s="230">
        <v>3249.768118067449</v>
      </c>
      <c r="F461" s="230">
        <v>4471.874552592886</v>
      </c>
      <c r="G461" s="230">
        <v>4483.399844411714</v>
      </c>
      <c r="H461" s="230">
        <v>6177.581745568985</v>
      </c>
      <c r="I461" s="230">
        <v>5647.257234215872</v>
      </c>
      <c r="J461" s="230">
        <v>6360.921252416243</v>
      </c>
      <c r="K461" s="230">
        <v>9376.448118148992</v>
      </c>
      <c r="L461" s="230">
        <v>5318.75641607378</v>
      </c>
      <c r="M461" s="230">
        <v>3776.799362451874</v>
      </c>
      <c r="N461" s="230">
        <v>2371.11431450042</v>
      </c>
      <c r="O461" s="230">
        <v>2714.417076633167</v>
      </c>
      <c r="P461" s="230">
        <v>57350.74559055901</v>
      </c>
      <c r="Q461" s="231" t="s">
        <v>141</v>
      </c>
      <c r="R461" s="232" t="s">
        <v>70</v>
      </c>
      <c r="S461" s="232" t="s">
        <v>139</v>
      </c>
    </row>
    <row r="462" ht="15.75" customHeight="1">
      <c r="A462" s="227">
        <v>2019.0</v>
      </c>
      <c r="B462" s="228" t="s">
        <v>39</v>
      </c>
      <c r="C462" s="229" t="s">
        <v>80</v>
      </c>
      <c r="D462" s="230">
        <v>680.481511095527</v>
      </c>
      <c r="E462" s="230">
        <v>649.9536236134898</v>
      </c>
      <c r="F462" s="230">
        <v>894.3749105185774</v>
      </c>
      <c r="G462" s="230">
        <v>896.6799688823428</v>
      </c>
      <c r="H462" s="230">
        <v>1235.5163491137969</v>
      </c>
      <c r="I462" s="230">
        <v>1129.4514468431744</v>
      </c>
      <c r="J462" s="230">
        <v>1272.1842504832484</v>
      </c>
      <c r="K462" s="230">
        <v>1875.2896236297984</v>
      </c>
      <c r="L462" s="230">
        <v>1063.7512832147563</v>
      </c>
      <c r="M462" s="230">
        <v>755.3598724903749</v>
      </c>
      <c r="N462" s="230">
        <v>474.222862900084</v>
      </c>
      <c r="O462" s="230">
        <v>542.8834153266334</v>
      </c>
      <c r="P462" s="230">
        <v>11470.149118111804</v>
      </c>
      <c r="Q462" s="231" t="s">
        <v>141</v>
      </c>
      <c r="R462" s="232" t="s">
        <v>70</v>
      </c>
      <c r="S462" s="232" t="s">
        <v>139</v>
      </c>
    </row>
    <row r="463" ht="15.75" customHeight="1">
      <c r="A463" s="227">
        <v>2019.0</v>
      </c>
      <c r="B463" s="228" t="s">
        <v>39</v>
      </c>
      <c r="C463" s="229" t="s">
        <v>81</v>
      </c>
      <c r="D463" s="230">
        <v>547.7240010827217</v>
      </c>
      <c r="E463" s="230">
        <v>625.7602411916605</v>
      </c>
      <c r="F463" s="230">
        <v>655.9044965365296</v>
      </c>
      <c r="G463" s="230">
        <v>659.4353162622738</v>
      </c>
      <c r="H463" s="230">
        <v>807.6983029221799</v>
      </c>
      <c r="I463" s="230">
        <v>893.9746256176168</v>
      </c>
      <c r="J463" s="230">
        <v>1138.2302911713946</v>
      </c>
      <c r="K463" s="230">
        <v>1405.7618296630035</v>
      </c>
      <c r="L463" s="230">
        <v>1035.1905463799958</v>
      </c>
      <c r="M463" s="230">
        <v>831.2661212735927</v>
      </c>
      <c r="N463" s="230">
        <v>657.0874823370814</v>
      </c>
      <c r="O463" s="230">
        <v>623.0457588824897</v>
      </c>
      <c r="P463" s="230">
        <v>9881.07901332054</v>
      </c>
      <c r="Q463" s="231" t="s">
        <v>141</v>
      </c>
      <c r="R463" s="232" t="s">
        <v>70</v>
      </c>
      <c r="S463" s="232" t="s">
        <v>139</v>
      </c>
    </row>
    <row r="464" ht="15.75" customHeight="1">
      <c r="A464" s="227">
        <v>2019.0</v>
      </c>
      <c r="B464" s="228" t="s">
        <v>39</v>
      </c>
      <c r="C464" s="229" t="s">
        <v>82</v>
      </c>
      <c r="D464" s="230">
        <v>387.41911892896263</v>
      </c>
      <c r="E464" s="230">
        <v>444.74792882741065</v>
      </c>
      <c r="F464" s="230">
        <v>700.2686059126224</v>
      </c>
      <c r="G464" s="230">
        <v>1364.2344170997949</v>
      </c>
      <c r="H464" s="230">
        <v>2234.223032466225</v>
      </c>
      <c r="I464" s="230">
        <v>2080.8079135616235</v>
      </c>
      <c r="J464" s="230">
        <v>2482.0400848264894</v>
      </c>
      <c r="K464" s="230">
        <v>3097.5850999515133</v>
      </c>
      <c r="L464" s="230">
        <v>2327.8480830102817</v>
      </c>
      <c r="M464" s="230">
        <v>1181.2848860815725</v>
      </c>
      <c r="N464" s="230">
        <v>708.8138275123191</v>
      </c>
      <c r="O464" s="230">
        <v>527.6197884069737</v>
      </c>
      <c r="P464" s="230">
        <v>17536.892786585788</v>
      </c>
      <c r="Q464" s="231" t="s">
        <v>141</v>
      </c>
      <c r="R464" s="232" t="s">
        <v>70</v>
      </c>
      <c r="S464" s="232" t="s">
        <v>139</v>
      </c>
    </row>
    <row r="465" ht="15.75" customHeight="1">
      <c r="A465" s="227">
        <v>2019.0</v>
      </c>
      <c r="B465" s="228" t="s">
        <v>39</v>
      </c>
      <c r="C465" s="229" t="s">
        <v>83</v>
      </c>
      <c r="D465" s="230">
        <v>1945.1466875539477</v>
      </c>
      <c r="E465" s="230">
        <v>633.7337927043573</v>
      </c>
      <c r="F465" s="230">
        <v>744.7889993506917</v>
      </c>
      <c r="G465" s="230">
        <v>1649.5454975920602</v>
      </c>
      <c r="H465" s="230">
        <v>1168.3648892999547</v>
      </c>
      <c r="I465" s="230">
        <v>892.5926178660702</v>
      </c>
      <c r="J465" s="230">
        <v>1382.5482303178183</v>
      </c>
      <c r="K465" s="230">
        <v>1465.1315403171247</v>
      </c>
      <c r="L465" s="230">
        <v>860.430840840459</v>
      </c>
      <c r="M465" s="230">
        <v>790.9020463414945</v>
      </c>
      <c r="N465" s="230">
        <v>621.502472383506</v>
      </c>
      <c r="O465" s="230">
        <v>1666.4761884350696</v>
      </c>
      <c r="P465" s="230">
        <v>13821.163803002555</v>
      </c>
      <c r="Q465" s="231" t="s">
        <v>141</v>
      </c>
      <c r="R465" s="232" t="s">
        <v>70</v>
      </c>
      <c r="S465" s="232" t="s">
        <v>139</v>
      </c>
    </row>
    <row r="466" ht="15.75" customHeight="1">
      <c r="A466" s="227">
        <v>2019.0</v>
      </c>
      <c r="B466" s="228" t="s">
        <v>39</v>
      </c>
      <c r="C466" s="229" t="s">
        <v>84</v>
      </c>
      <c r="D466" s="230">
        <v>2549.5162224937317</v>
      </c>
      <c r="E466" s="230">
        <v>3504.4657036727626</v>
      </c>
      <c r="F466" s="230">
        <v>5079.081590970078</v>
      </c>
      <c r="G466" s="230">
        <v>3502.8397184019527</v>
      </c>
      <c r="H466" s="230">
        <v>5696.303303299812</v>
      </c>
      <c r="I466" s="230">
        <v>5182.095579360161</v>
      </c>
      <c r="J466" s="230">
        <v>5180.400800356387</v>
      </c>
      <c r="K466" s="230">
        <v>9069.243508273834</v>
      </c>
      <c r="L466" s="230">
        <v>4285.706167608263</v>
      </c>
      <c r="M466" s="230">
        <v>3240.4516227398653</v>
      </c>
      <c r="N466" s="230">
        <v>1795.801341707561</v>
      </c>
      <c r="O466" s="230">
        <v>1500.6179111879023</v>
      </c>
      <c r="P466" s="230">
        <v>50586.52347007231</v>
      </c>
      <c r="Q466" s="231" t="s">
        <v>141</v>
      </c>
      <c r="R466" s="232" t="s">
        <v>70</v>
      </c>
      <c r="S466" s="232" t="s">
        <v>139</v>
      </c>
    </row>
    <row r="467" ht="15.75" customHeight="1">
      <c r="A467" s="227">
        <v>2019.0</v>
      </c>
      <c r="B467" s="228" t="s">
        <v>39</v>
      </c>
      <c r="C467" s="229" t="s">
        <v>85</v>
      </c>
      <c r="D467" s="230">
        <v>194.9605445692344</v>
      </c>
      <c r="E467" s="230">
        <v>223.2630968612608</v>
      </c>
      <c r="F467" s="230">
        <v>261.6222758228409</v>
      </c>
      <c r="G467" s="230">
        <v>342.75651426454175</v>
      </c>
      <c r="H467" s="230">
        <v>451.69994054100385</v>
      </c>
      <c r="I467" s="230">
        <v>458.01856712057355</v>
      </c>
      <c r="J467" s="230">
        <v>811.8436833430524</v>
      </c>
      <c r="K467" s="230">
        <v>987.5388371917569</v>
      </c>
      <c r="L467" s="230">
        <v>526.512412975253</v>
      </c>
      <c r="M467" s="230">
        <v>371.0748901740766</v>
      </c>
      <c r="N467" s="230">
        <v>261.90788629100575</v>
      </c>
      <c r="O467" s="230">
        <v>233.90875574936777</v>
      </c>
      <c r="P467" s="230">
        <v>5125.107404903967</v>
      </c>
      <c r="Q467" s="231" t="s">
        <v>141</v>
      </c>
      <c r="R467" s="232" t="s">
        <v>70</v>
      </c>
      <c r="S467" s="232" t="s">
        <v>139</v>
      </c>
    </row>
    <row r="468" ht="15.75" customHeight="1">
      <c r="A468" s="227">
        <v>2019.0</v>
      </c>
      <c r="B468" s="228" t="s">
        <v>39</v>
      </c>
      <c r="C468" s="229" t="s">
        <v>86</v>
      </c>
      <c r="D468" s="230">
        <v>1033.1008118575817</v>
      </c>
      <c r="E468" s="230">
        <v>932.0972428870613</v>
      </c>
      <c r="F468" s="230">
        <v>1279.746483088607</v>
      </c>
      <c r="G468" s="230">
        <v>1315.3989058208401</v>
      </c>
      <c r="H468" s="230">
        <v>1769.0442563421766</v>
      </c>
      <c r="I468" s="230">
        <v>1606.5140688549632</v>
      </c>
      <c r="J468" s="230">
        <v>1734.2516054881405</v>
      </c>
      <c r="K468" s="230">
        <v>2565.0401891136057</v>
      </c>
      <c r="L468" s="230">
        <v>1506.9473147918436</v>
      </c>
      <c r="M468" s="230">
        <v>1077.5136943316754</v>
      </c>
      <c r="N468" s="230">
        <v>680.2030425725728</v>
      </c>
      <c r="O468" s="230">
        <v>823.5154425851246</v>
      </c>
      <c r="P468" s="230">
        <v>16323.373057734194</v>
      </c>
      <c r="Q468" s="231" t="s">
        <v>141</v>
      </c>
      <c r="R468" s="232" t="s">
        <v>70</v>
      </c>
      <c r="S468" s="232" t="s">
        <v>139</v>
      </c>
    </row>
    <row r="469" ht="15.75" customHeight="1">
      <c r="A469" s="227">
        <v>2019.0</v>
      </c>
      <c r="B469" s="228" t="s">
        <v>39</v>
      </c>
      <c r="C469" s="229" t="s">
        <v>87</v>
      </c>
      <c r="D469" s="230">
        <v>391.541021330874</v>
      </c>
      <c r="E469" s="230">
        <v>372.5939551426515</v>
      </c>
      <c r="F469" s="230">
        <v>511.1749750629481</v>
      </c>
      <c r="G469" s="230">
        <v>502.2990750419615</v>
      </c>
      <c r="H469" s="230">
        <v>703.8685126908688</v>
      </c>
      <c r="I469" s="230">
        <v>642.6221870686361</v>
      </c>
      <c r="J469" s="230">
        <v>682.0287579914577</v>
      </c>
      <c r="K469" s="230">
        <v>1026.9370414925254</v>
      </c>
      <c r="L469" s="230">
        <v>599.6105136489996</v>
      </c>
      <c r="M469" s="230">
        <v>418.25855200468794</v>
      </c>
      <c r="N469" s="230">
        <v>265.1182400434325</v>
      </c>
      <c r="O469" s="230">
        <v>306.9593704167261</v>
      </c>
      <c r="P469" s="230">
        <v>6423.012201935769</v>
      </c>
      <c r="Q469" s="231" t="s">
        <v>141</v>
      </c>
      <c r="R469" s="232" t="s">
        <v>70</v>
      </c>
      <c r="S469" s="232" t="s">
        <v>139</v>
      </c>
    </row>
    <row r="470" ht="15.75" customHeight="1">
      <c r="A470" s="227">
        <v>2019.0</v>
      </c>
      <c r="B470" s="228" t="s">
        <v>39</v>
      </c>
      <c r="C470" s="229" t="s">
        <v>88</v>
      </c>
      <c r="D470" s="230">
        <v>1257.8023561459925</v>
      </c>
      <c r="E470" s="230">
        <v>1251.3706582293012</v>
      </c>
      <c r="F470" s="230">
        <v>1763.0143796988289</v>
      </c>
      <c r="G470" s="230">
        <v>1657.4725238293597</v>
      </c>
      <c r="H470" s="230">
        <v>2332.7771310185094</v>
      </c>
      <c r="I470" s="230">
        <v>2112.615891331709</v>
      </c>
      <c r="J470" s="230">
        <v>2243.4960088068456</v>
      </c>
      <c r="K470" s="230">
        <v>3457.032429940858</v>
      </c>
      <c r="L470" s="230">
        <v>1923.0231001055056</v>
      </c>
      <c r="M470" s="230">
        <v>1384.5795561538464</v>
      </c>
      <c r="N470" s="230">
        <v>836.8419215082457</v>
      </c>
      <c r="O470" s="230">
        <v>946.4645183247279</v>
      </c>
      <c r="P470" s="230">
        <v>21166.49047509373</v>
      </c>
      <c r="Q470" s="231" t="s">
        <v>141</v>
      </c>
      <c r="R470" s="232" t="s">
        <v>70</v>
      </c>
      <c r="S470" s="232" t="s">
        <v>139</v>
      </c>
    </row>
    <row r="471" ht="15.75" customHeight="1">
      <c r="A471" s="227">
        <v>2019.0</v>
      </c>
      <c r="B471" s="228" t="s">
        <v>39</v>
      </c>
      <c r="C471" s="229" t="s">
        <v>89</v>
      </c>
      <c r="D471" s="230">
        <v>525.0028215739524</v>
      </c>
      <c r="E471" s="230">
        <v>470.4431649471743</v>
      </c>
      <c r="F471" s="230">
        <v>656.3164389196617</v>
      </c>
      <c r="G471" s="230">
        <v>665.4728254550106</v>
      </c>
      <c r="H471" s="230">
        <v>920.1919049764257</v>
      </c>
      <c r="I471" s="230">
        <v>827.4865198399899</v>
      </c>
      <c r="J471" s="230">
        <v>889.3011967867465</v>
      </c>
      <c r="K471" s="230">
        <v>1339.899620410246</v>
      </c>
      <c r="L471" s="230">
        <v>762.6630745521788</v>
      </c>
      <c r="M471" s="230">
        <v>525.3726697875878</v>
      </c>
      <c r="N471" s="230">
        <v>327.0432240851629</v>
      </c>
      <c r="O471" s="230">
        <v>403.568989557221</v>
      </c>
      <c r="P471" s="230">
        <v>8312.762450891358</v>
      </c>
      <c r="Q471" s="231" t="s">
        <v>141</v>
      </c>
      <c r="R471" s="232" t="s">
        <v>70</v>
      </c>
      <c r="S471" s="232" t="s">
        <v>139</v>
      </c>
    </row>
    <row r="472" ht="15.75" customHeight="1">
      <c r="A472" s="227">
        <v>2019.0</v>
      </c>
      <c r="B472" s="228" t="s">
        <v>39</v>
      </c>
      <c r="C472" s="229" t="s">
        <v>90</v>
      </c>
      <c r="D472" s="230">
        <v>3402.4075554776346</v>
      </c>
      <c r="E472" s="230">
        <v>3249.768118067449</v>
      </c>
      <c r="F472" s="230">
        <v>4471.874552592886</v>
      </c>
      <c r="G472" s="230">
        <v>4483.399844411714</v>
      </c>
      <c r="H472" s="230">
        <v>6177.581745568985</v>
      </c>
      <c r="I472" s="230">
        <v>5647.257234215872</v>
      </c>
      <c r="J472" s="230">
        <v>6360.921252416243</v>
      </c>
      <c r="K472" s="230">
        <v>9376.448118148992</v>
      </c>
      <c r="L472" s="230">
        <v>5318.75641607378</v>
      </c>
      <c r="M472" s="230">
        <v>3776.799362451874</v>
      </c>
      <c r="N472" s="230">
        <v>2371.11431450042</v>
      </c>
      <c r="O472" s="230">
        <v>2714.417076633167</v>
      </c>
      <c r="P472" s="230">
        <v>57350.74559055901</v>
      </c>
      <c r="Q472" s="231" t="s">
        <v>141</v>
      </c>
      <c r="R472" s="232" t="s">
        <v>70</v>
      </c>
      <c r="S472" s="232" t="s">
        <v>139</v>
      </c>
    </row>
    <row r="473" ht="15.75" customHeight="1">
      <c r="A473" s="227">
        <v>2019.0</v>
      </c>
      <c r="B473" s="228" t="s">
        <v>39</v>
      </c>
      <c r="C473" s="229" t="s">
        <v>91</v>
      </c>
      <c r="D473" s="230">
        <v>69366.0</v>
      </c>
      <c r="E473" s="230">
        <v>69366.0</v>
      </c>
      <c r="F473" s="230">
        <v>69366.0</v>
      </c>
      <c r="G473" s="230">
        <v>69366.0</v>
      </c>
      <c r="H473" s="230">
        <v>69366.0</v>
      </c>
      <c r="I473" s="230">
        <v>69366.0</v>
      </c>
      <c r="J473" s="230">
        <v>69366.0</v>
      </c>
      <c r="K473" s="230">
        <v>69366.0</v>
      </c>
      <c r="L473" s="230">
        <v>69366.0</v>
      </c>
      <c r="M473" s="230">
        <v>69366.0</v>
      </c>
      <c r="N473" s="230">
        <v>69366.0</v>
      </c>
      <c r="O473" s="230">
        <v>69366.0</v>
      </c>
      <c r="P473" s="230">
        <v>69366.0</v>
      </c>
      <c r="Q473" s="231" t="s">
        <v>141</v>
      </c>
      <c r="R473" s="232" t="s">
        <v>70</v>
      </c>
      <c r="S473" s="232" t="s">
        <v>139</v>
      </c>
    </row>
    <row r="474" ht="15.75" customHeight="1">
      <c r="A474" s="227">
        <v>2019.0</v>
      </c>
      <c r="B474" s="228" t="s">
        <v>39</v>
      </c>
      <c r="C474" s="229" t="s">
        <v>92</v>
      </c>
      <c r="D474" s="230">
        <v>167.94675104320106</v>
      </c>
      <c r="E474" s="230">
        <v>173.41396364421678</v>
      </c>
      <c r="F474" s="230">
        <v>175.628409562244</v>
      </c>
      <c r="G474" s="230">
        <v>175.3137526274885</v>
      </c>
      <c r="H474" s="230">
        <v>186.64172954205657</v>
      </c>
      <c r="I474" s="230">
        <v>192.70356517259108</v>
      </c>
      <c r="J474" s="230">
        <v>192.8077992946059</v>
      </c>
      <c r="K474" s="230">
        <v>208.64164006962332</v>
      </c>
      <c r="L474" s="230">
        <v>202.31697639878553</v>
      </c>
      <c r="M474" s="230">
        <v>187.9106976662884</v>
      </c>
      <c r="N474" s="230">
        <v>175.5258666301391</v>
      </c>
      <c r="O474" s="230">
        <v>173.08733445772967</v>
      </c>
      <c r="P474" s="230">
        <v>184.32820717574748</v>
      </c>
      <c r="Q474" s="231" t="s">
        <v>141</v>
      </c>
      <c r="R474" s="232" t="s">
        <v>70</v>
      </c>
      <c r="S474" s="232" t="s">
        <v>139</v>
      </c>
    </row>
    <row r="475" ht="15.75" customHeight="1">
      <c r="A475" s="227">
        <v>2019.0</v>
      </c>
      <c r="B475" s="228" t="s">
        <v>39</v>
      </c>
      <c r="C475" s="229" t="s">
        <v>93</v>
      </c>
      <c r="D475" s="230">
        <v>66.54607102689988</v>
      </c>
      <c r="E475" s="230">
        <v>70.04631819375815</v>
      </c>
      <c r="F475" s="230">
        <v>100.736604283568</v>
      </c>
      <c r="G475" s="230">
        <v>162.50205341500796</v>
      </c>
      <c r="H475" s="230">
        <v>240.80375644580894</v>
      </c>
      <c r="I475" s="230">
        <v>227.68703756390607</v>
      </c>
      <c r="J475" s="230">
        <v>236.4080302440188</v>
      </c>
      <c r="K475" s="230">
        <v>286.69802798822866</v>
      </c>
      <c r="L475" s="230">
        <v>248.45807542913337</v>
      </c>
      <c r="M475" s="230">
        <v>145.90220720554333</v>
      </c>
      <c r="N475" s="230">
        <v>97.71236672750388</v>
      </c>
      <c r="O475" s="230">
        <v>81.51334127756176</v>
      </c>
      <c r="P475" s="230">
        <v>163.7511574834116</v>
      </c>
      <c r="Q475" s="231" t="s">
        <v>141</v>
      </c>
      <c r="R475" s="232" t="s">
        <v>70</v>
      </c>
      <c r="S475" s="232" t="s">
        <v>139</v>
      </c>
    </row>
    <row r="476" ht="15.75" customHeight="1">
      <c r="A476" s="227">
        <v>2019.0</v>
      </c>
      <c r="B476" s="228" t="s">
        <v>39</v>
      </c>
      <c r="C476" s="229" t="s">
        <v>94</v>
      </c>
      <c r="D476" s="230">
        <v>204.7492194297247</v>
      </c>
      <c r="E476" s="230">
        <v>66.70782219804046</v>
      </c>
      <c r="F476" s="230">
        <v>78.39766904606287</v>
      </c>
      <c r="G476" s="230">
        <v>173.63377024820085</v>
      </c>
      <c r="H476" s="230">
        <v>122.98393772764129</v>
      </c>
      <c r="I476" s="230">
        <v>93.95571189884554</v>
      </c>
      <c r="J476" s="230">
        <v>145.52921524776758</v>
      </c>
      <c r="K476" s="230">
        <v>154.2220651847274</v>
      </c>
      <c r="L476" s="230">
        <v>90.57031233818431</v>
      </c>
      <c r="M476" s="230">
        <v>83.25160136762268</v>
      </c>
      <c r="N476" s="230">
        <v>65.42033405932405</v>
      </c>
      <c r="O476" s="230">
        <v>175.4159215670155</v>
      </c>
      <c r="P476" s="230">
        <v>121.23646502609643</v>
      </c>
      <c r="Q476" s="231" t="s">
        <v>141</v>
      </c>
      <c r="R476" s="232" t="s">
        <v>70</v>
      </c>
      <c r="S476" s="232" t="s">
        <v>139</v>
      </c>
    </row>
    <row r="477" ht="15.75" customHeight="1">
      <c r="A477" s="227">
        <v>2019.0</v>
      </c>
      <c r="B477" s="228" t="s">
        <v>39</v>
      </c>
      <c r="C477" s="229" t="s">
        <v>95</v>
      </c>
      <c r="D477" s="230">
        <v>264.5811059053983</v>
      </c>
      <c r="E477" s="230">
        <v>363.68288356225946</v>
      </c>
      <c r="F477" s="230">
        <v>527.0917723395333</v>
      </c>
      <c r="G477" s="230">
        <v>363.51414371375756</v>
      </c>
      <c r="H477" s="230">
        <v>591.1451805101598</v>
      </c>
      <c r="I477" s="230">
        <v>537.7822534321836</v>
      </c>
      <c r="J477" s="230">
        <v>537.6063743775112</v>
      </c>
      <c r="K477" s="230">
        <v>941.1787444119097</v>
      </c>
      <c r="L477" s="230">
        <v>444.75766320179525</v>
      </c>
      <c r="M477" s="230">
        <v>336.2842983359617</v>
      </c>
      <c r="N477" s="230">
        <v>186.36284828603507</v>
      </c>
      <c r="O477" s="230">
        <v>155.72960194589237</v>
      </c>
      <c r="P477" s="230">
        <v>437.4764058351998</v>
      </c>
      <c r="Q477" s="231" t="s">
        <v>141</v>
      </c>
      <c r="R477" s="232" t="s">
        <v>70</v>
      </c>
      <c r="S477" s="232" t="s">
        <v>139</v>
      </c>
    </row>
    <row r="478" ht="15.75" customHeight="1">
      <c r="A478" s="227">
        <v>2019.0</v>
      </c>
      <c r="B478" s="228" t="s">
        <v>39</v>
      </c>
      <c r="C478" s="229" t="s">
        <v>96</v>
      </c>
      <c r="D478" s="230">
        <v>703.823147405224</v>
      </c>
      <c r="E478" s="230">
        <v>673.8509875982749</v>
      </c>
      <c r="F478" s="230">
        <v>881.8544552314082</v>
      </c>
      <c r="G478" s="230">
        <v>874.9637200044549</v>
      </c>
      <c r="H478" s="230">
        <v>1141.5746042256665</v>
      </c>
      <c r="I478" s="230">
        <v>1052.1285680675262</v>
      </c>
      <c r="J478" s="230">
        <v>1112.3514191639035</v>
      </c>
      <c r="K478" s="230">
        <v>1590.740477654489</v>
      </c>
      <c r="L478" s="230">
        <v>986.1030273678984</v>
      </c>
      <c r="M478" s="230">
        <v>753.3488045754161</v>
      </c>
      <c r="N478" s="230">
        <v>525.021415703002</v>
      </c>
      <c r="O478" s="230">
        <v>585.7461992481992</v>
      </c>
      <c r="P478" s="230">
        <v>906.7922355204552</v>
      </c>
      <c r="Q478" s="231" t="s">
        <v>141</v>
      </c>
      <c r="R478" s="232" t="s">
        <v>70</v>
      </c>
      <c r="S478" s="232" t="s">
        <v>139</v>
      </c>
    </row>
    <row r="479" ht="15.75" customHeight="1">
      <c r="A479" s="227">
        <v>2019.0</v>
      </c>
      <c r="B479" s="228" t="s">
        <v>39</v>
      </c>
      <c r="C479" s="229" t="s">
        <v>97</v>
      </c>
      <c r="D479" s="230">
        <v>162.50649491180084</v>
      </c>
      <c r="E479" s="230">
        <v>157.93008795715352</v>
      </c>
      <c r="F479" s="230">
        <v>218.8355709695281</v>
      </c>
      <c r="G479" s="230">
        <v>216.6856845835353</v>
      </c>
      <c r="H479" s="230">
        <v>300.84152468483796</v>
      </c>
      <c r="I479" s="230">
        <v>274.21036737627486</v>
      </c>
      <c r="J479" s="230">
        <v>307.6730662410872</v>
      </c>
      <c r="K479" s="230">
        <v>456.7817057263858</v>
      </c>
      <c r="L479" s="230">
        <v>256.58400770351653</v>
      </c>
      <c r="M479" s="230">
        <v>182.39316866295036</v>
      </c>
      <c r="N479" s="230">
        <v>113.15443847990343</v>
      </c>
      <c r="O479" s="230">
        <v>127.94515544777184</v>
      </c>
      <c r="P479" s="230">
        <v>231.29510606206213</v>
      </c>
      <c r="Q479" s="231" t="s">
        <v>141</v>
      </c>
      <c r="R479" s="232" t="s">
        <v>70</v>
      </c>
      <c r="S479" s="232" t="s">
        <v>139</v>
      </c>
    </row>
    <row r="480" ht="15.75" customHeight="1">
      <c r="A480" s="227">
        <v>2019.0</v>
      </c>
      <c r="B480" s="228" t="s">
        <v>39</v>
      </c>
      <c r="C480" s="229" t="s">
        <v>98</v>
      </c>
      <c r="D480" s="230">
        <v>866.3296423170248</v>
      </c>
      <c r="E480" s="230">
        <v>831.7810755554284</v>
      </c>
      <c r="F480" s="230">
        <v>1100.6900262009362</v>
      </c>
      <c r="G480" s="230">
        <v>1091.6494045879901</v>
      </c>
      <c r="H480" s="230">
        <v>1442.4161289105045</v>
      </c>
      <c r="I480" s="230">
        <v>1326.3389354438011</v>
      </c>
      <c r="J480" s="230">
        <v>1420.0244854049906</v>
      </c>
      <c r="K480" s="230">
        <v>2047.5221833808748</v>
      </c>
      <c r="L480" s="230">
        <v>1242.687035071415</v>
      </c>
      <c r="M480" s="230">
        <v>935.7419732383664</v>
      </c>
      <c r="N480" s="230">
        <v>638.1758541829055</v>
      </c>
      <c r="O480" s="230">
        <v>713.6913546959711</v>
      </c>
      <c r="P480" s="230">
        <v>1138.0873415825174</v>
      </c>
      <c r="Q480" s="231" t="s">
        <v>141</v>
      </c>
      <c r="R480" s="232" t="s">
        <v>70</v>
      </c>
      <c r="S480" s="232" t="s">
        <v>139</v>
      </c>
    </row>
    <row r="481" ht="15.75" customHeight="1">
      <c r="A481" s="227">
        <v>2019.0</v>
      </c>
      <c r="B481" s="228" t="s">
        <v>39</v>
      </c>
      <c r="C481" s="229" t="s">
        <v>99</v>
      </c>
      <c r="D481" s="230">
        <v>164.23655913978493</v>
      </c>
      <c r="E481" s="230">
        <v>163.06666666666666</v>
      </c>
      <c r="F481" s="230">
        <v>172.13333333333333</v>
      </c>
      <c r="G481" s="230">
        <v>177.79999999999998</v>
      </c>
      <c r="H481" s="230">
        <v>177.79999999999998</v>
      </c>
      <c r="I481" s="230">
        <v>177.79999999999998</v>
      </c>
      <c r="J481" s="230">
        <v>177.79999999999998</v>
      </c>
      <c r="K481" s="230">
        <v>178.69413105404038</v>
      </c>
      <c r="L481" s="230">
        <v>177.79999999999998</v>
      </c>
      <c r="M481" s="230">
        <v>177.79999999999998</v>
      </c>
      <c r="N481" s="230">
        <v>168.16666666666666</v>
      </c>
      <c r="O481" s="230">
        <v>167.59999999999997</v>
      </c>
      <c r="P481" s="230">
        <v>173.39144640504097</v>
      </c>
      <c r="Q481" s="231" t="s">
        <v>141</v>
      </c>
      <c r="R481" s="232" t="s">
        <v>70</v>
      </c>
      <c r="S481" s="232" t="s">
        <v>139</v>
      </c>
    </row>
    <row r="482" ht="15.75" customHeight="1">
      <c r="A482" s="227">
        <v>2019.0</v>
      </c>
      <c r="B482" s="228" t="s">
        <v>39</v>
      </c>
      <c r="C482" s="229" t="s">
        <v>100</v>
      </c>
      <c r="D482" s="230">
        <v>192.92510378424635</v>
      </c>
      <c r="E482" s="230">
        <v>174.0633201107057</v>
      </c>
      <c r="F482" s="230">
        <v>238.9846375432232</v>
      </c>
      <c r="G482" s="230">
        <v>245.64250411038654</v>
      </c>
      <c r="H482" s="230">
        <v>330.3579310329575</v>
      </c>
      <c r="I482" s="230">
        <v>300.00643684270193</v>
      </c>
      <c r="J482" s="230">
        <v>323.8606214771991</v>
      </c>
      <c r="K482" s="230">
        <v>479.0051842140304</v>
      </c>
      <c r="L482" s="230">
        <v>281.41296935084216</v>
      </c>
      <c r="M482" s="230">
        <v>201.2189313200757</v>
      </c>
      <c r="N482" s="230">
        <v>127.02365642973113</v>
      </c>
      <c r="O482" s="230">
        <v>153.78634921696946</v>
      </c>
      <c r="P482" s="230">
        <v>254.02397045275575</v>
      </c>
      <c r="Q482" s="231" t="s">
        <v>141</v>
      </c>
      <c r="R482" s="232" t="s">
        <v>70</v>
      </c>
      <c r="S482" s="232" t="s">
        <v>139</v>
      </c>
    </row>
    <row r="483" ht="15.75" customHeight="1">
      <c r="A483" s="227">
        <v>2019.0</v>
      </c>
      <c r="B483" s="228" t="s">
        <v>39</v>
      </c>
      <c r="C483" s="229" t="s">
        <v>101</v>
      </c>
      <c r="D483" s="230">
        <v>88.72935193677228</v>
      </c>
      <c r="E483" s="230">
        <v>84.43564881910217</v>
      </c>
      <c r="F483" s="230">
        <v>115.8402869499147</v>
      </c>
      <c r="G483" s="230">
        <v>113.82886844249808</v>
      </c>
      <c r="H483" s="230">
        <v>159.50767244636577</v>
      </c>
      <c r="I483" s="230">
        <v>145.6282920368814</v>
      </c>
      <c r="J483" s="230">
        <v>154.558440628075</v>
      </c>
      <c r="K483" s="230">
        <v>232.72008092990333</v>
      </c>
      <c r="L483" s="230">
        <v>135.8811705340865</v>
      </c>
      <c r="M483" s="230">
        <v>94.78396448791806</v>
      </c>
      <c r="N483" s="230">
        <v>60.079961853581864</v>
      </c>
      <c r="O483" s="230">
        <v>69.56181989671916</v>
      </c>
      <c r="P483" s="230">
        <v>121.29629658015149</v>
      </c>
      <c r="Q483" s="231" t="s">
        <v>141</v>
      </c>
      <c r="R483" s="232" t="s">
        <v>70</v>
      </c>
      <c r="S483" s="232" t="s">
        <v>139</v>
      </c>
    </row>
    <row r="484" ht="15.75" customHeight="1">
      <c r="A484" s="227">
        <v>2019.0</v>
      </c>
      <c r="B484" s="228" t="s">
        <v>39</v>
      </c>
      <c r="C484" s="229" t="s">
        <v>102</v>
      </c>
      <c r="D484" s="230">
        <v>214.13194220116642</v>
      </c>
      <c r="E484" s="230">
        <v>213.03699118614986</v>
      </c>
      <c r="F484" s="230">
        <v>300.14071082696927</v>
      </c>
      <c r="G484" s="230">
        <v>282.17295741132705</v>
      </c>
      <c r="H484" s="230">
        <v>397.13878364644995</v>
      </c>
      <c r="I484" s="230">
        <v>359.657891977585</v>
      </c>
      <c r="J484" s="230">
        <v>381.9393049623249</v>
      </c>
      <c r="K484" s="230">
        <v>588.5352852604548</v>
      </c>
      <c r="L484" s="230">
        <v>327.38106214479444</v>
      </c>
      <c r="M484" s="230">
        <v>235.7148625478004</v>
      </c>
      <c r="N484" s="230">
        <v>142.46640983960577</v>
      </c>
      <c r="O484" s="230">
        <v>161.12888049785292</v>
      </c>
      <c r="P484" s="230">
        <v>300.28709020854</v>
      </c>
      <c r="Q484" s="231" t="s">
        <v>141</v>
      </c>
      <c r="R484" s="232" t="s">
        <v>70</v>
      </c>
      <c r="S484" s="232" t="s">
        <v>139</v>
      </c>
    </row>
    <row r="485" ht="15.75" customHeight="1">
      <c r="A485" s="227">
        <v>2019.0</v>
      </c>
      <c r="B485" s="228" t="s">
        <v>39</v>
      </c>
      <c r="C485" s="229" t="s">
        <v>103</v>
      </c>
      <c r="D485" s="230">
        <v>43.800190343253945</v>
      </c>
      <c r="E485" s="230">
        <v>39.248360815650464</v>
      </c>
      <c r="F485" s="230">
        <v>54.755486577967815</v>
      </c>
      <c r="G485" s="230">
        <v>55.5193900402432</v>
      </c>
      <c r="H485" s="230">
        <v>76.77021709989334</v>
      </c>
      <c r="I485" s="230">
        <v>69.03594721035793</v>
      </c>
      <c r="J485" s="230">
        <v>74.19305209630436</v>
      </c>
      <c r="K485" s="230">
        <v>111.78579619606035</v>
      </c>
      <c r="L485" s="230">
        <v>63.6278253381754</v>
      </c>
      <c r="M485" s="230">
        <v>43.83104621962196</v>
      </c>
      <c r="N485" s="230">
        <v>27.284720913416685</v>
      </c>
      <c r="O485" s="230">
        <v>33.66914963665777</v>
      </c>
      <c r="P485" s="230">
        <v>57.79343187396694</v>
      </c>
      <c r="Q485" s="231" t="s">
        <v>141</v>
      </c>
      <c r="R485" s="232" t="s">
        <v>70</v>
      </c>
      <c r="S485" s="232" t="s">
        <v>139</v>
      </c>
    </row>
    <row r="486" ht="15.75" customHeight="1">
      <c r="A486" s="227">
        <v>2019.0</v>
      </c>
      <c r="B486" s="228" t="s">
        <v>39</v>
      </c>
      <c r="C486" s="229" t="s">
        <v>104</v>
      </c>
      <c r="D486" s="230">
        <v>5.07982219270499</v>
      </c>
      <c r="E486" s="230">
        <v>5.797110406896962</v>
      </c>
      <c r="F486" s="230">
        <v>6.11766828484436</v>
      </c>
      <c r="G486" s="230">
        <v>6.069673729783416</v>
      </c>
      <c r="H486" s="230">
        <v>7.50776391440427</v>
      </c>
      <c r="I486" s="230">
        <v>8.254544339633807</v>
      </c>
      <c r="J486" s="230">
        <v>8.2983676869014</v>
      </c>
      <c r="K486" s="230">
        <v>10.24250370249946</v>
      </c>
      <c r="L486" s="230">
        <v>9.50094913498528</v>
      </c>
      <c r="M486" s="230">
        <v>7.697464940105906</v>
      </c>
      <c r="N486" s="230">
        <v>6.0819668845687564</v>
      </c>
      <c r="O486" s="230">
        <v>5.7695431598679425</v>
      </c>
      <c r="P486" s="230">
        <v>86.41737837719654</v>
      </c>
      <c r="Q486" s="231" t="s">
        <v>141</v>
      </c>
      <c r="R486" s="232" t="s">
        <v>70</v>
      </c>
      <c r="S486" s="232" t="s">
        <v>139</v>
      </c>
    </row>
    <row r="487" ht="15.75" customHeight="1">
      <c r="A487" s="227">
        <v>2019.0</v>
      </c>
      <c r="B487" s="228" t="s">
        <v>39</v>
      </c>
      <c r="C487" s="229" t="s">
        <v>105</v>
      </c>
      <c r="D487" s="230">
        <v>7.322061011255904</v>
      </c>
      <c r="E487" s="230">
        <v>8.403672533225551</v>
      </c>
      <c r="F487" s="230">
        <v>13.375150291429678</v>
      </c>
      <c r="G487" s="230">
        <v>26.076417471292572</v>
      </c>
      <c r="H487" s="230">
        <v>42.59285816439221</v>
      </c>
      <c r="I487" s="230">
        <v>39.67108556065389</v>
      </c>
      <c r="J487" s="230">
        <v>42.008687057447645</v>
      </c>
      <c r="K487" s="230">
        <v>52.857859095276</v>
      </c>
      <c r="L487" s="230">
        <v>44.380803922253435</v>
      </c>
      <c r="M487" s="230">
        <v>22.610824809638153</v>
      </c>
      <c r="N487" s="230">
        <v>13.481158263504643</v>
      </c>
      <c r="O487" s="230">
        <v>10.029303200648902</v>
      </c>
      <c r="P487" s="230">
        <v>322.80988138101856</v>
      </c>
      <c r="Q487" s="231" t="s">
        <v>141</v>
      </c>
      <c r="R487" s="232" t="s">
        <v>70</v>
      </c>
      <c r="S487" s="232" t="s">
        <v>139</v>
      </c>
    </row>
    <row r="488" ht="15.75" customHeight="1">
      <c r="A488" s="227">
        <v>2019.0</v>
      </c>
      <c r="B488" s="228" t="s">
        <v>39</v>
      </c>
      <c r="C488" s="229" t="s">
        <v>106</v>
      </c>
      <c r="D488" s="230">
        <v>37.87916315021438</v>
      </c>
      <c r="E488" s="230">
        <v>12.341128759723276</v>
      </c>
      <c r="F488" s="230">
        <v>14.50378225940727</v>
      </c>
      <c r="G488" s="230">
        <v>32.12272032067929</v>
      </c>
      <c r="H488" s="230">
        <v>22.75236337904604</v>
      </c>
      <c r="I488" s="230">
        <v>17.38206255351532</v>
      </c>
      <c r="J488" s="230">
        <v>26.92330111365771</v>
      </c>
      <c r="K488" s="230">
        <v>28.53150202362723</v>
      </c>
      <c r="L488" s="230">
        <v>16.75575441595993</v>
      </c>
      <c r="M488" s="230">
        <v>15.401772956712806</v>
      </c>
      <c r="N488" s="230">
        <v>12.102939948082197</v>
      </c>
      <c r="O488" s="230">
        <v>32.452423167663376</v>
      </c>
      <c r="P488" s="230">
        <v>269.1489140482889</v>
      </c>
      <c r="Q488" s="231" t="s">
        <v>141</v>
      </c>
      <c r="R488" s="232" t="s">
        <v>70</v>
      </c>
      <c r="S488" s="232" t="s">
        <v>139</v>
      </c>
    </row>
    <row r="489" ht="15.75" customHeight="1">
      <c r="A489" s="227">
        <v>2019.0</v>
      </c>
      <c r="B489" s="228" t="s">
        <v>39</v>
      </c>
      <c r="C489" s="229" t="s">
        <v>107</v>
      </c>
      <c r="D489" s="230">
        <v>65.5439898543434</v>
      </c>
      <c r="E489" s="230">
        <v>90.09421571820835</v>
      </c>
      <c r="F489" s="230">
        <v>130.5750751184889</v>
      </c>
      <c r="G489" s="230">
        <v>90.05241423400793</v>
      </c>
      <c r="H489" s="230">
        <v>146.44285948239875</v>
      </c>
      <c r="I489" s="230">
        <v>133.2234002204531</v>
      </c>
      <c r="J489" s="230">
        <v>133.17983015925924</v>
      </c>
      <c r="K489" s="230">
        <v>233.15576470874225</v>
      </c>
      <c r="L489" s="230">
        <v>110.17866020623192</v>
      </c>
      <c r="M489" s="230">
        <v>83.3068353950725</v>
      </c>
      <c r="N489" s="230">
        <v>46.16718414373063</v>
      </c>
      <c r="O489" s="230">
        <v>38.578489628099504</v>
      </c>
      <c r="P489" s="230">
        <v>1300.4987188690363</v>
      </c>
      <c r="Q489" s="231" t="s">
        <v>141</v>
      </c>
      <c r="R489" s="232" t="s">
        <v>70</v>
      </c>
      <c r="S489" s="232" t="s">
        <v>139</v>
      </c>
    </row>
    <row r="490" ht="15.75" customHeight="1">
      <c r="A490" s="227">
        <v>2019.0</v>
      </c>
      <c r="B490" s="228" t="s">
        <v>39</v>
      </c>
      <c r="C490" s="229" t="s">
        <v>108</v>
      </c>
      <c r="D490" s="230">
        <v>115.82503620851867</v>
      </c>
      <c r="E490" s="230">
        <v>116.63612741805414</v>
      </c>
      <c r="F490" s="230">
        <v>164.57167595417022</v>
      </c>
      <c r="G490" s="230">
        <v>154.3212257557632</v>
      </c>
      <c r="H490" s="230">
        <v>219.29584494024127</v>
      </c>
      <c r="I490" s="230">
        <v>198.53109267425612</v>
      </c>
      <c r="J490" s="230">
        <v>210.410186017266</v>
      </c>
      <c r="K490" s="230">
        <v>324.78762953014495</v>
      </c>
      <c r="L490" s="230">
        <v>180.81616767943058</v>
      </c>
      <c r="M490" s="230">
        <v>129.01689810152936</v>
      </c>
      <c r="N490" s="230">
        <v>77.83324923988623</v>
      </c>
      <c r="O490" s="230">
        <v>86.82975915627972</v>
      </c>
      <c r="P490" s="230">
        <v>1978.8748926755409</v>
      </c>
      <c r="Q490" s="231" t="s">
        <v>141</v>
      </c>
      <c r="R490" s="232" t="s">
        <v>70</v>
      </c>
      <c r="S490" s="232" t="s">
        <v>139</v>
      </c>
    </row>
    <row r="491" ht="15.75" customHeight="1">
      <c r="A491" s="227">
        <v>2019.0</v>
      </c>
      <c r="B491" s="228" t="s">
        <v>39</v>
      </c>
      <c r="C491" s="229" t="s">
        <v>109</v>
      </c>
      <c r="D491" s="230">
        <v>2.570999827236414</v>
      </c>
      <c r="E491" s="230">
        <v>3.742221160344908</v>
      </c>
      <c r="F491" s="230">
        <v>3.2572918066056142</v>
      </c>
      <c r="G491" s="230">
        <v>2.4751658221598527</v>
      </c>
      <c r="H491" s="230">
        <v>3.259912865898201</v>
      </c>
      <c r="I491" s="230">
        <v>3.09265163864076</v>
      </c>
      <c r="J491" s="230">
        <v>4.009333387945141</v>
      </c>
      <c r="K491" s="230">
        <v>3.6300771426814333</v>
      </c>
      <c r="L491" s="230">
        <v>5.955317648875033</v>
      </c>
      <c r="M491" s="230">
        <v>3.355611648703474</v>
      </c>
      <c r="N491" s="230">
        <v>4.038572801124383</v>
      </c>
      <c r="O491" s="230">
        <v>4.604269853752205</v>
      </c>
      <c r="P491" s="230">
        <v>43.991425603967414</v>
      </c>
      <c r="Q491" s="231" t="s">
        <v>141</v>
      </c>
      <c r="R491" s="232" t="s">
        <v>70</v>
      </c>
      <c r="S491" s="232" t="s">
        <v>139</v>
      </c>
    </row>
    <row r="492" ht="15.75" customHeight="1">
      <c r="A492" s="227">
        <v>2019.0</v>
      </c>
      <c r="B492" s="228" t="s">
        <v>39</v>
      </c>
      <c r="C492" s="229" t="s">
        <v>110</v>
      </c>
      <c r="D492" s="230">
        <v>0.7889798137647502</v>
      </c>
      <c r="E492" s="230">
        <v>1.0786551182946973</v>
      </c>
      <c r="F492" s="230">
        <v>1.7249086597130598</v>
      </c>
      <c r="G492" s="230">
        <v>3.5924620503245834</v>
      </c>
      <c r="H492" s="230">
        <v>5.927496508345779</v>
      </c>
      <c r="I492" s="230">
        <v>4.902888944294642</v>
      </c>
      <c r="J492" s="230">
        <v>5.517605471967735</v>
      </c>
      <c r="K492" s="230">
        <v>7.625515497056912</v>
      </c>
      <c r="L492" s="230">
        <v>6.5818531224372325</v>
      </c>
      <c r="M492" s="230">
        <v>3.3585332211615735</v>
      </c>
      <c r="N492" s="230">
        <v>2.122940554640452</v>
      </c>
      <c r="O492" s="230">
        <v>1.2276741243428873</v>
      </c>
      <c r="P492" s="230">
        <v>44.449513086344304</v>
      </c>
      <c r="Q492" s="231" t="s">
        <v>141</v>
      </c>
      <c r="R492" s="232" t="s">
        <v>70</v>
      </c>
      <c r="S492" s="232" t="s">
        <v>139</v>
      </c>
    </row>
    <row r="493" ht="15.75" customHeight="1">
      <c r="A493" s="227">
        <v>2019.0</v>
      </c>
      <c r="B493" s="228" t="s">
        <v>39</v>
      </c>
      <c r="C493" s="229" t="s">
        <v>111</v>
      </c>
      <c r="D493" s="230">
        <v>15.151665260085753</v>
      </c>
      <c r="E493" s="230">
        <v>5.876727980820608</v>
      </c>
      <c r="F493" s="230">
        <v>6.745945236933614</v>
      </c>
      <c r="G493" s="230">
        <v>11.89730382247381</v>
      </c>
      <c r="H493" s="230">
        <v>10.341983354111836</v>
      </c>
      <c r="I493" s="230">
        <v>8.277172644531104</v>
      </c>
      <c r="J493" s="230">
        <v>10.769320445463084</v>
      </c>
      <c r="K493" s="230">
        <v>10.973654624472012</v>
      </c>
      <c r="L493" s="230">
        <v>7.72154581380642</v>
      </c>
      <c r="M493" s="230">
        <v>7.197090166688227</v>
      </c>
      <c r="N493" s="230">
        <v>5.962039383291724</v>
      </c>
      <c r="O493" s="230">
        <v>12.481701218332068</v>
      </c>
      <c r="P493" s="230">
        <v>113.39614995101024</v>
      </c>
      <c r="Q493" s="231" t="s">
        <v>141</v>
      </c>
      <c r="R493" s="232" t="s">
        <v>70</v>
      </c>
      <c r="S493" s="232" t="s">
        <v>139</v>
      </c>
    </row>
    <row r="494" ht="15.75" customHeight="1">
      <c r="A494" s="227">
        <v>2019.0</v>
      </c>
      <c r="B494" s="228" t="s">
        <v>39</v>
      </c>
      <c r="C494" s="229" t="s">
        <v>112</v>
      </c>
      <c r="D494" s="230">
        <v>65.5439898543434</v>
      </c>
      <c r="E494" s="230">
        <v>90.09421571820835</v>
      </c>
      <c r="F494" s="230">
        <v>130.5750751184889</v>
      </c>
      <c r="G494" s="230">
        <v>90.05241423400793</v>
      </c>
      <c r="H494" s="230">
        <v>146.44285948239875</v>
      </c>
      <c r="I494" s="230">
        <v>133.2234002204531</v>
      </c>
      <c r="J494" s="230">
        <v>133.17983015925924</v>
      </c>
      <c r="K494" s="230">
        <v>233.15576470874225</v>
      </c>
      <c r="L494" s="230">
        <v>110.17866020623192</v>
      </c>
      <c r="M494" s="230">
        <v>83.3068353950725</v>
      </c>
      <c r="N494" s="230">
        <v>46.16718414373063</v>
      </c>
      <c r="O494" s="230">
        <v>38.578489628099504</v>
      </c>
      <c r="P494" s="230">
        <v>1300.4987188690363</v>
      </c>
      <c r="Q494" s="231" t="s">
        <v>141</v>
      </c>
      <c r="R494" s="232" t="s">
        <v>70</v>
      </c>
      <c r="S494" s="232" t="s">
        <v>139</v>
      </c>
    </row>
    <row r="495" ht="15.75" customHeight="1">
      <c r="A495" s="227">
        <v>2019.0</v>
      </c>
      <c r="B495" s="228" t="s">
        <v>39</v>
      </c>
      <c r="C495" s="229" t="s">
        <v>113</v>
      </c>
      <c r="D495" s="230">
        <v>84.0556347554303</v>
      </c>
      <c r="E495" s="230">
        <v>100.79181997766855</v>
      </c>
      <c r="F495" s="230">
        <v>142.3032208217412</v>
      </c>
      <c r="G495" s="230">
        <v>108.01734592896617</v>
      </c>
      <c r="H495" s="230">
        <v>165.97225221075456</v>
      </c>
      <c r="I495" s="230">
        <v>149.4961134479196</v>
      </c>
      <c r="J495" s="230">
        <v>153.4760894646352</v>
      </c>
      <c r="K495" s="230">
        <v>255.3850119729526</v>
      </c>
      <c r="L495" s="230">
        <v>130.4373767913506</v>
      </c>
      <c r="M495" s="230">
        <v>97.21807043162578</v>
      </c>
      <c r="N495" s="230">
        <v>58.290736882787186</v>
      </c>
      <c r="O495" s="230">
        <v>56.892134824526664</v>
      </c>
      <c r="P495" s="230">
        <v>1502.3358075103586</v>
      </c>
      <c r="Q495" s="231" t="s">
        <v>141</v>
      </c>
      <c r="R495" s="232" t="s">
        <v>70</v>
      </c>
      <c r="S495" s="232" t="s">
        <v>139</v>
      </c>
    </row>
    <row r="496" ht="15.75" customHeight="1">
      <c r="A496" s="227">
        <v>2019.0</v>
      </c>
      <c r="B496" s="228" t="s">
        <v>39</v>
      </c>
      <c r="C496" s="229" t="s">
        <v>114</v>
      </c>
      <c r="D496" s="230">
        <v>1.5020941146783438</v>
      </c>
      <c r="E496" s="230">
        <v>2.302256401545121</v>
      </c>
      <c r="F496" s="230">
        <v>2.539923225354288</v>
      </c>
      <c r="G496" s="230">
        <v>1.8628951238383766</v>
      </c>
      <c r="H496" s="230">
        <v>2.3843920832663335</v>
      </c>
      <c r="I496" s="230">
        <v>2.6529097106555115</v>
      </c>
      <c r="J496" s="230">
        <v>2.4816578011963224</v>
      </c>
      <c r="K496" s="230">
        <v>3.065655311291416</v>
      </c>
      <c r="L496" s="230">
        <v>2.8790192895144067</v>
      </c>
      <c r="M496" s="230">
        <v>2.6288652081354775</v>
      </c>
      <c r="N496" s="230">
        <v>2.0737878310141764</v>
      </c>
      <c r="O496" s="230">
        <v>1.7537334449682676</v>
      </c>
      <c r="P496" s="230">
        <v>28.12718954545804</v>
      </c>
      <c r="Q496" s="231" t="s">
        <v>141</v>
      </c>
      <c r="R496" s="232" t="s">
        <v>70</v>
      </c>
      <c r="S496" s="232" t="s">
        <v>139</v>
      </c>
    </row>
    <row r="497" ht="15.75" customHeight="1">
      <c r="A497" s="227">
        <v>2019.0</v>
      </c>
      <c r="B497" s="228" t="s">
        <v>39</v>
      </c>
      <c r="C497" s="229" t="s">
        <v>115</v>
      </c>
      <c r="D497" s="230">
        <v>1.9087032244624345</v>
      </c>
      <c r="E497" s="230">
        <v>2.4097634992552406</v>
      </c>
      <c r="F497" s="230">
        <v>3.46864319448266</v>
      </c>
      <c r="G497" s="230">
        <v>6.595725760525724</v>
      </c>
      <c r="H497" s="230">
        <v>11.462829575523571</v>
      </c>
      <c r="I497" s="230">
        <v>10.676494207282015</v>
      </c>
      <c r="J497" s="230">
        <v>10.947455346011356</v>
      </c>
      <c r="K497" s="230">
        <v>13.832569076490259</v>
      </c>
      <c r="L497" s="230">
        <v>11.92588860231842</v>
      </c>
      <c r="M497" s="230">
        <v>5.66890971996953</v>
      </c>
      <c r="N497" s="230">
        <v>3.520836229207254</v>
      </c>
      <c r="O497" s="230">
        <v>2.398147011773697</v>
      </c>
      <c r="P497" s="230">
        <v>84.81596544730216</v>
      </c>
      <c r="Q497" s="231" t="s">
        <v>141</v>
      </c>
      <c r="R497" s="232" t="s">
        <v>70</v>
      </c>
      <c r="S497" s="232" t="s">
        <v>139</v>
      </c>
    </row>
    <row r="498" ht="15.75" customHeight="1">
      <c r="A498" s="227">
        <v>2019.0</v>
      </c>
      <c r="B498" s="228" t="s">
        <v>39</v>
      </c>
      <c r="C498" s="229" t="s">
        <v>116</v>
      </c>
      <c r="D498" s="230">
        <v>10.732429559227409</v>
      </c>
      <c r="E498" s="230">
        <v>3.4966531485882615</v>
      </c>
      <c r="F498" s="230">
        <v>4.109404973498727</v>
      </c>
      <c r="G498" s="230">
        <v>9.101437424192467</v>
      </c>
      <c r="H498" s="230">
        <v>6.446502957396378</v>
      </c>
      <c r="I498" s="230">
        <v>4.924917723496007</v>
      </c>
      <c r="J498" s="230">
        <v>7.6282686488696845</v>
      </c>
      <c r="K498" s="230">
        <v>8.083925573361048</v>
      </c>
      <c r="L498" s="230">
        <v>4.747463751188647</v>
      </c>
      <c r="M498" s="230">
        <v>4.363835671068628</v>
      </c>
      <c r="N498" s="230">
        <v>3.429166318623289</v>
      </c>
      <c r="O498" s="230">
        <v>9.194853230837957</v>
      </c>
      <c r="P498" s="230">
        <v>76.25885898034852</v>
      </c>
      <c r="Q498" s="231" t="s">
        <v>141</v>
      </c>
      <c r="R498" s="232" t="s">
        <v>70</v>
      </c>
      <c r="S498" s="232" t="s">
        <v>139</v>
      </c>
    </row>
    <row r="499" ht="15.75" customHeight="1">
      <c r="A499" s="227">
        <v>2019.0</v>
      </c>
      <c r="B499" s="228" t="s">
        <v>39</v>
      </c>
      <c r="C499" s="229" t="s">
        <v>117</v>
      </c>
      <c r="D499" s="230">
        <v>15.566697590406555</v>
      </c>
      <c r="E499" s="230">
        <v>24.454144266370836</v>
      </c>
      <c r="F499" s="230">
        <v>35.44180610358984</v>
      </c>
      <c r="G499" s="230">
        <v>20.261793202651784</v>
      </c>
      <c r="H499" s="230">
        <v>32.949643383539716</v>
      </c>
      <c r="I499" s="230">
        <v>34.25744577097366</v>
      </c>
      <c r="J499" s="230">
        <v>29.96546178583333</v>
      </c>
      <c r="K499" s="230">
        <v>52.46004705946701</v>
      </c>
      <c r="L499" s="230">
        <v>26.167431798980083</v>
      </c>
      <c r="M499" s="230">
        <v>22.611855321519677</v>
      </c>
      <c r="N499" s="230">
        <v>12.531092839012599</v>
      </c>
      <c r="O499" s="230">
        <v>9.162391286673632</v>
      </c>
      <c r="P499" s="230">
        <v>315.82981040901876</v>
      </c>
      <c r="Q499" s="231" t="s">
        <v>141</v>
      </c>
      <c r="R499" s="232" t="s">
        <v>70</v>
      </c>
      <c r="S499" s="232" t="s">
        <v>139</v>
      </c>
    </row>
    <row r="500" ht="15.75" customHeight="1">
      <c r="A500" s="227">
        <v>2019.0</v>
      </c>
      <c r="B500" s="228" t="s">
        <v>39</v>
      </c>
      <c r="C500" s="229" t="s">
        <v>118</v>
      </c>
      <c r="D500" s="230">
        <v>29.709924488774742</v>
      </c>
      <c r="E500" s="230">
        <v>32.66281731575946</v>
      </c>
      <c r="F500" s="230">
        <v>45.55977749692551</v>
      </c>
      <c r="G500" s="230">
        <v>37.82185151120835</v>
      </c>
      <c r="H500" s="230">
        <v>53.243367999726</v>
      </c>
      <c r="I500" s="230">
        <v>52.511767412407195</v>
      </c>
      <c r="J500" s="230">
        <v>51.02284358191069</v>
      </c>
      <c r="K500" s="230">
        <v>77.44219702060974</v>
      </c>
      <c r="L500" s="230">
        <v>45.719803442001556</v>
      </c>
      <c r="M500" s="230">
        <v>35.27346592069331</v>
      </c>
      <c r="N500" s="230">
        <v>21.554883217857316</v>
      </c>
      <c r="O500" s="230">
        <v>22.509124974253552</v>
      </c>
      <c r="P500" s="230">
        <v>505.0318243821274</v>
      </c>
      <c r="Q500" s="231" t="s">
        <v>141</v>
      </c>
      <c r="R500" s="232" t="s">
        <v>70</v>
      </c>
      <c r="S500" s="232" t="s">
        <v>139</v>
      </c>
    </row>
    <row r="501" ht="15.75" customHeight="1">
      <c r="A501" s="227">
        <v>2019.0</v>
      </c>
      <c r="B501" s="228" t="s">
        <v>39</v>
      </c>
      <c r="C501" s="229" t="s">
        <v>119</v>
      </c>
      <c r="D501" s="230">
        <v>0.7682735196683513</v>
      </c>
      <c r="E501" s="230">
        <v>1.48948382724116</v>
      </c>
      <c r="F501" s="230">
        <v>1.3566612864684349</v>
      </c>
      <c r="G501" s="230">
        <v>0.7558405666587112</v>
      </c>
      <c r="H501" s="230">
        <v>1.0340900280380443</v>
      </c>
      <c r="I501" s="230">
        <v>0.9825088270878151</v>
      </c>
      <c r="J501" s="230">
        <v>1.183384322087575</v>
      </c>
      <c r="K501" s="230">
        <v>1.0604430700534704</v>
      </c>
      <c r="L501" s="230">
        <v>1.7916406946076409</v>
      </c>
      <c r="M501" s="230">
        <v>1.1298640475986303</v>
      </c>
      <c r="N501" s="230">
        <v>1.3659524282469224</v>
      </c>
      <c r="O501" s="230">
        <v>1.4001149014711383</v>
      </c>
      <c r="P501" s="230">
        <v>14.318257519227894</v>
      </c>
      <c r="Q501" s="231" t="s">
        <v>141</v>
      </c>
      <c r="R501" s="232" t="s">
        <v>70</v>
      </c>
      <c r="S501" s="232" t="s">
        <v>139</v>
      </c>
    </row>
    <row r="502" ht="15.75" customHeight="1">
      <c r="A502" s="227">
        <v>2019.0</v>
      </c>
      <c r="B502" s="228" t="s">
        <v>39</v>
      </c>
      <c r="C502" s="229" t="s">
        <v>120</v>
      </c>
      <c r="D502" s="230">
        <v>0.20583781190721273</v>
      </c>
      <c r="E502" s="230">
        <v>0.3096691377987869</v>
      </c>
      <c r="F502" s="230">
        <v>0.4475568864358589</v>
      </c>
      <c r="G502" s="230">
        <v>0.9086156688483125</v>
      </c>
      <c r="H502" s="230">
        <v>1.595778213724352</v>
      </c>
      <c r="I502" s="230">
        <v>1.3199815787267744</v>
      </c>
      <c r="J502" s="230">
        <v>1.4373189778497353</v>
      </c>
      <c r="K502" s="230">
        <v>1.994187382255919</v>
      </c>
      <c r="L502" s="230">
        <v>1.7696100814574074</v>
      </c>
      <c r="M502" s="230">
        <v>0.8425162722785777</v>
      </c>
      <c r="N502" s="230">
        <v>0.5550919400849103</v>
      </c>
      <c r="O502" s="230">
        <v>0.2932041282408358</v>
      </c>
      <c r="P502" s="230">
        <v>11.679368079608684</v>
      </c>
      <c r="Q502" s="231" t="s">
        <v>141</v>
      </c>
      <c r="R502" s="232" t="s">
        <v>70</v>
      </c>
      <c r="S502" s="232" t="s">
        <v>139</v>
      </c>
    </row>
    <row r="503" ht="15.75" customHeight="1">
      <c r="A503" s="227">
        <v>2019.0</v>
      </c>
      <c r="B503" s="228" t="s">
        <v>39</v>
      </c>
      <c r="C503" s="229" t="s">
        <v>121</v>
      </c>
      <c r="D503" s="230">
        <v>4.292971823690963</v>
      </c>
      <c r="E503" s="230">
        <v>1.665072927899172</v>
      </c>
      <c r="F503" s="230">
        <v>1.9113511504645238</v>
      </c>
      <c r="G503" s="230">
        <v>3.370902749700913</v>
      </c>
      <c r="H503" s="230">
        <v>2.9302286169983534</v>
      </c>
      <c r="I503" s="230">
        <v>2.3451989159504794</v>
      </c>
      <c r="J503" s="230">
        <v>3.051307459547874</v>
      </c>
      <c r="K503" s="230">
        <v>3.1092021436004034</v>
      </c>
      <c r="L503" s="230">
        <v>2.1877713139118193</v>
      </c>
      <c r="M503" s="230">
        <v>2.039175547228331</v>
      </c>
      <c r="N503" s="230">
        <v>1.6892444919326548</v>
      </c>
      <c r="O503" s="230">
        <v>3.5364820118607527</v>
      </c>
      <c r="P503" s="230">
        <v>32.12890915278624</v>
      </c>
      <c r="Q503" s="231" t="s">
        <v>141</v>
      </c>
      <c r="R503" s="232" t="s">
        <v>70</v>
      </c>
      <c r="S503" s="232" t="s">
        <v>139</v>
      </c>
    </row>
    <row r="504" ht="15.75" customHeight="1">
      <c r="A504" s="227">
        <v>2019.0</v>
      </c>
      <c r="B504" s="228" t="s">
        <v>39</v>
      </c>
      <c r="C504" s="229" t="s">
        <v>122</v>
      </c>
      <c r="D504" s="230">
        <v>15.566697590406555</v>
      </c>
      <c r="E504" s="230">
        <v>24.454144266370836</v>
      </c>
      <c r="F504" s="230">
        <v>35.44180610358984</v>
      </c>
      <c r="G504" s="230">
        <v>20.261793202651784</v>
      </c>
      <c r="H504" s="230">
        <v>32.949643383539716</v>
      </c>
      <c r="I504" s="230">
        <v>34.25744577097366</v>
      </c>
      <c r="J504" s="230">
        <v>29.96546178583333</v>
      </c>
      <c r="K504" s="230">
        <v>52.46004705946701</v>
      </c>
      <c r="L504" s="230">
        <v>26.167431798980083</v>
      </c>
      <c r="M504" s="230">
        <v>22.611855321519677</v>
      </c>
      <c r="N504" s="230">
        <v>12.531092839012599</v>
      </c>
      <c r="O504" s="230">
        <v>9.162391286673632</v>
      </c>
      <c r="P504" s="230">
        <v>315.82981040901876</v>
      </c>
      <c r="Q504" s="231" t="s">
        <v>141</v>
      </c>
      <c r="R504" s="232" t="s">
        <v>70</v>
      </c>
      <c r="S504" s="232" t="s">
        <v>139</v>
      </c>
    </row>
    <row r="505" ht="15.75" customHeight="1">
      <c r="A505" s="227">
        <v>2019.0</v>
      </c>
      <c r="B505" s="228" t="s">
        <v>39</v>
      </c>
      <c r="C505" s="229" t="s">
        <v>123</v>
      </c>
      <c r="D505" s="230">
        <v>20.83378074567308</v>
      </c>
      <c r="E505" s="230">
        <v>27.918370159309955</v>
      </c>
      <c r="F505" s="230">
        <v>39.15737542695866</v>
      </c>
      <c r="G505" s="230">
        <v>25.297152187859723</v>
      </c>
      <c r="H505" s="230">
        <v>38.50974024230047</v>
      </c>
      <c r="I505" s="230">
        <v>38.90513509273873</v>
      </c>
      <c r="J505" s="230">
        <v>35.637472545318516</v>
      </c>
      <c r="K505" s="230">
        <v>58.623879655376804</v>
      </c>
      <c r="L505" s="230">
        <v>31.91645388895695</v>
      </c>
      <c r="M505" s="230">
        <v>26.623411188625216</v>
      </c>
      <c r="N505" s="230">
        <v>16.141381699277087</v>
      </c>
      <c r="O505" s="230">
        <v>14.39219232824636</v>
      </c>
      <c r="P505" s="230">
        <v>373.95634516064155</v>
      </c>
      <c r="Q505" s="231" t="s">
        <v>141</v>
      </c>
      <c r="R505" s="232" t="s">
        <v>70</v>
      </c>
      <c r="S505" s="232" t="s">
        <v>139</v>
      </c>
    </row>
    <row r="506" ht="15.75" customHeight="1">
      <c r="A506" s="227">
        <v>2019.0</v>
      </c>
      <c r="B506" s="228" t="s">
        <v>39</v>
      </c>
      <c r="C506" s="229" t="s">
        <v>124</v>
      </c>
      <c r="D506" s="230">
        <v>539.0</v>
      </c>
      <c r="E506" s="230">
        <v>539.0</v>
      </c>
      <c r="F506" s="230">
        <v>539.0</v>
      </c>
      <c r="G506" s="230">
        <v>539.0</v>
      </c>
      <c r="H506" s="230">
        <v>539.0</v>
      </c>
      <c r="I506" s="230">
        <v>539.0</v>
      </c>
      <c r="J506" s="230">
        <v>539.0</v>
      </c>
      <c r="K506" s="230">
        <v>539.0</v>
      </c>
      <c r="L506" s="230">
        <v>539.0</v>
      </c>
      <c r="M506" s="230">
        <v>539.0</v>
      </c>
      <c r="N506" s="230">
        <v>539.0</v>
      </c>
      <c r="O506" s="230">
        <v>539.0</v>
      </c>
      <c r="P506" s="230">
        <v>539.0</v>
      </c>
      <c r="Q506" s="231" t="s">
        <v>141</v>
      </c>
      <c r="R506" s="232" t="s">
        <v>70</v>
      </c>
      <c r="S506" s="232" t="s">
        <v>139</v>
      </c>
    </row>
    <row r="507" ht="15.75" customHeight="1">
      <c r="A507" s="227">
        <v>2019.0</v>
      </c>
      <c r="B507" s="228" t="s">
        <v>39</v>
      </c>
      <c r="C507" s="229" t="s">
        <v>125</v>
      </c>
      <c r="D507" s="230">
        <v>1351.4855913978495</v>
      </c>
      <c r="E507" s="230">
        <v>1286.0266666666666</v>
      </c>
      <c r="F507" s="230">
        <v>1793.3333333333335</v>
      </c>
      <c r="G507" s="230">
        <v>2110.4</v>
      </c>
      <c r="H507" s="230">
        <v>2110.4</v>
      </c>
      <c r="I507" s="230">
        <v>2110.4</v>
      </c>
      <c r="J507" s="230">
        <v>2110.4</v>
      </c>
      <c r="K507" s="230">
        <v>2110.4</v>
      </c>
      <c r="L507" s="230">
        <v>2110.4</v>
      </c>
      <c r="M507" s="230">
        <v>2110.4</v>
      </c>
      <c r="N507" s="230">
        <v>1571.3866666666668</v>
      </c>
      <c r="O507" s="230">
        <v>1539.6799999999998</v>
      </c>
      <c r="P507" s="230">
        <v>2110.4</v>
      </c>
      <c r="Q507" s="231" t="s">
        <v>141</v>
      </c>
      <c r="R507" s="232" t="s">
        <v>70</v>
      </c>
      <c r="S507" s="232" t="s">
        <v>139</v>
      </c>
    </row>
    <row r="508" ht="15.75" customHeight="1">
      <c r="A508" s="227">
        <v>2019.0</v>
      </c>
      <c r="B508" s="228" t="s">
        <v>39</v>
      </c>
      <c r="C508" s="229" t="s">
        <v>126</v>
      </c>
      <c r="D508" s="230">
        <v>1890.4855913978495</v>
      </c>
      <c r="E508" s="230">
        <v>1825.0266666666666</v>
      </c>
      <c r="F508" s="230">
        <v>2332.3333333333335</v>
      </c>
      <c r="G508" s="230">
        <v>2649.4</v>
      </c>
      <c r="H508" s="230">
        <v>2649.4</v>
      </c>
      <c r="I508" s="230">
        <v>2649.4</v>
      </c>
      <c r="J508" s="230">
        <v>2649.4</v>
      </c>
      <c r="K508" s="230">
        <v>2649.4</v>
      </c>
      <c r="L508" s="230">
        <v>2649.4</v>
      </c>
      <c r="M508" s="230">
        <v>2649.4</v>
      </c>
      <c r="N508" s="230">
        <v>2110.3866666666668</v>
      </c>
      <c r="O508" s="230">
        <v>2078.68</v>
      </c>
      <c r="P508" s="230">
        <v>2649.4</v>
      </c>
      <c r="Q508" s="231" t="s">
        <v>141</v>
      </c>
      <c r="R508" s="232" t="s">
        <v>70</v>
      </c>
      <c r="S508" s="232" t="s">
        <v>139</v>
      </c>
    </row>
    <row r="509" ht="15.75" customHeight="1">
      <c r="A509" s="227">
        <v>2019.0</v>
      </c>
      <c r="B509" s="228" t="s">
        <v>39</v>
      </c>
      <c r="C509" s="229" t="s">
        <v>127</v>
      </c>
      <c r="D509" s="230">
        <v>2880.289807565632</v>
      </c>
      <c r="E509" s="230">
        <v>1704.2419627234285</v>
      </c>
      <c r="F509" s="230">
        <v>2100.9621017998434</v>
      </c>
      <c r="G509" s="230">
        <v>3673.215230954129</v>
      </c>
      <c r="H509" s="230">
        <v>4210.28622468836</v>
      </c>
      <c r="I509" s="230">
        <v>3867.3751570453105</v>
      </c>
      <c r="J509" s="230">
        <v>5002.818606315703</v>
      </c>
      <c r="K509" s="230">
        <v>5968.4784699316415</v>
      </c>
      <c r="L509" s="230">
        <v>4223.469470230737</v>
      </c>
      <c r="M509" s="230">
        <v>2803.4530536966595</v>
      </c>
      <c r="N509" s="230">
        <v>1987.4037822329065</v>
      </c>
      <c r="O509" s="230">
        <v>2817.141735724533</v>
      </c>
      <c r="P509" s="230">
        <v>41239.135602908886</v>
      </c>
      <c r="Q509" s="231" t="s">
        <v>141</v>
      </c>
      <c r="R509" s="232" t="s">
        <v>70</v>
      </c>
      <c r="S509" s="232" t="s">
        <v>139</v>
      </c>
    </row>
    <row r="510" ht="15.75" customHeight="1">
      <c r="A510" s="227">
        <v>2019.0</v>
      </c>
      <c r="B510" s="228" t="s">
        <v>39</v>
      </c>
      <c r="C510" s="229" t="s">
        <v>128</v>
      </c>
      <c r="D510" s="230">
        <v>439.24204149982563</v>
      </c>
      <c r="E510" s="230">
        <v>310.1681040360154</v>
      </c>
      <c r="F510" s="230">
        <v>354.7626828918749</v>
      </c>
      <c r="G510" s="230">
        <v>511.4495762906973</v>
      </c>
      <c r="H510" s="230">
        <v>550.4294237155068</v>
      </c>
      <c r="I510" s="230">
        <v>514.3463146353427</v>
      </c>
      <c r="J510" s="230">
        <v>574.7450447863923</v>
      </c>
      <c r="K510" s="230">
        <v>649.5617332425794</v>
      </c>
      <c r="L510" s="230">
        <v>541.3453641661032</v>
      </c>
      <c r="M510" s="230">
        <v>417.06450623945443</v>
      </c>
      <c r="N510" s="230">
        <v>338.658567416967</v>
      </c>
      <c r="O510" s="230">
        <v>430.0165973023069</v>
      </c>
      <c r="P510" s="230">
        <v>469.3158296852555</v>
      </c>
      <c r="Q510" s="231" t="s">
        <v>141</v>
      </c>
      <c r="R510" s="232" t="s">
        <v>70</v>
      </c>
      <c r="S510" s="232" t="s">
        <v>139</v>
      </c>
    </row>
    <row r="511" ht="15.75" customHeight="1">
      <c r="A511" s="227">
        <v>2019.0</v>
      </c>
      <c r="B511" s="228" t="s">
        <v>39</v>
      </c>
      <c r="C511" s="229" t="s">
        <v>129</v>
      </c>
      <c r="D511" s="230">
        <v>50.281046354175274</v>
      </c>
      <c r="E511" s="230">
        <v>26.54191169984579</v>
      </c>
      <c r="F511" s="230">
        <v>33.996600835681306</v>
      </c>
      <c r="G511" s="230">
        <v>64.26881152175528</v>
      </c>
      <c r="H511" s="230">
        <v>72.85298545784252</v>
      </c>
      <c r="I511" s="230">
        <v>65.30769245380301</v>
      </c>
      <c r="J511" s="230">
        <v>77.23035585800676</v>
      </c>
      <c r="K511" s="230">
        <v>91.63186482140269</v>
      </c>
      <c r="L511" s="230">
        <v>70.63750747319864</v>
      </c>
      <c r="M511" s="230">
        <v>45.71006270645687</v>
      </c>
      <c r="N511" s="230">
        <v>31.6660650961556</v>
      </c>
      <c r="O511" s="230">
        <v>48.25126952818022</v>
      </c>
      <c r="P511" s="230">
        <v>678.376173806504</v>
      </c>
      <c r="Q511" s="231" t="s">
        <v>141</v>
      </c>
      <c r="R511" s="232" t="s">
        <v>70</v>
      </c>
      <c r="S511" s="232" t="s">
        <v>139</v>
      </c>
    </row>
    <row r="512" ht="15.75" customHeight="1">
      <c r="A512" s="227">
        <v>2019.0</v>
      </c>
      <c r="B512" s="228" t="s">
        <v>39</v>
      </c>
      <c r="C512" s="229" t="s">
        <v>130</v>
      </c>
      <c r="D512" s="230">
        <v>18.511644901086918</v>
      </c>
      <c r="E512" s="230">
        <v>10.697604259460213</v>
      </c>
      <c r="F512" s="230">
        <v>11.728145703252288</v>
      </c>
      <c r="G512" s="230">
        <v>17.964931694958246</v>
      </c>
      <c r="H512" s="230">
        <v>19.529392728355816</v>
      </c>
      <c r="I512" s="230">
        <v>16.272713227466507</v>
      </c>
      <c r="J512" s="230">
        <v>20.29625930537596</v>
      </c>
      <c r="K512" s="230">
        <v>22.229247264210358</v>
      </c>
      <c r="L512" s="230">
        <v>20.258716585118684</v>
      </c>
      <c r="M512" s="230">
        <v>13.911235036553276</v>
      </c>
      <c r="N512" s="230">
        <v>12.12355273905656</v>
      </c>
      <c r="O512" s="230">
        <v>18.31364519642716</v>
      </c>
      <c r="P512" s="230">
        <v>201.83708864132197</v>
      </c>
      <c r="Q512" s="231" t="s">
        <v>141</v>
      </c>
      <c r="R512" s="232" t="s">
        <v>70</v>
      </c>
      <c r="S512" s="232" t="s">
        <v>139</v>
      </c>
    </row>
    <row r="513" ht="15.75" customHeight="1">
      <c r="A513" s="227">
        <v>2019.0</v>
      </c>
      <c r="B513" s="228" t="s">
        <v>39</v>
      </c>
      <c r="C513" s="229" t="s">
        <v>131</v>
      </c>
      <c r="D513" s="230">
        <v>14.143226898368187</v>
      </c>
      <c r="E513" s="230">
        <v>8.208673049388624</v>
      </c>
      <c r="F513" s="230">
        <v>10.117971393335674</v>
      </c>
      <c r="G513" s="230">
        <v>17.560058308556567</v>
      </c>
      <c r="H513" s="230">
        <v>20.29372461618628</v>
      </c>
      <c r="I513" s="230">
        <v>18.254321641433535</v>
      </c>
      <c r="J513" s="230">
        <v>21.05738179607736</v>
      </c>
      <c r="K513" s="230">
        <v>24.982149961142724</v>
      </c>
      <c r="L513" s="230">
        <v>19.552371643021473</v>
      </c>
      <c r="M513" s="230">
        <v>12.661610599173637</v>
      </c>
      <c r="N513" s="230">
        <v>9.02379037884472</v>
      </c>
      <c r="O513" s="230">
        <v>13.34673368757992</v>
      </c>
      <c r="P513" s="230">
        <v>189.2020139731087</v>
      </c>
      <c r="Q513" s="231" t="s">
        <v>141</v>
      </c>
      <c r="R513" s="232" t="s">
        <v>70</v>
      </c>
      <c r="S513" s="232" t="s">
        <v>139</v>
      </c>
    </row>
    <row r="514" ht="15.75" customHeight="1">
      <c r="A514" s="227">
        <v>2019.0</v>
      </c>
      <c r="B514" s="228" t="s">
        <v>39</v>
      </c>
      <c r="C514" s="229" t="s">
        <v>132</v>
      </c>
      <c r="D514" s="230">
        <v>5.267083155266527</v>
      </c>
      <c r="E514" s="230">
        <v>3.464225892939119</v>
      </c>
      <c r="F514" s="230">
        <v>3.7155693233688174</v>
      </c>
      <c r="G514" s="230">
        <v>5.035358985207937</v>
      </c>
      <c r="H514" s="230">
        <v>5.560096858760749</v>
      </c>
      <c r="I514" s="230">
        <v>4.647689321765069</v>
      </c>
      <c r="J514" s="230">
        <v>5.672010759485184</v>
      </c>
      <c r="K514" s="230">
        <v>6.163832595909793</v>
      </c>
      <c r="L514" s="230">
        <v>5.749022089976867</v>
      </c>
      <c r="M514" s="230">
        <v>4.011555867105539</v>
      </c>
      <c r="N514" s="230">
        <v>3.610288860264488</v>
      </c>
      <c r="O514" s="230">
        <v>5.229801041572727</v>
      </c>
      <c r="P514" s="230">
        <v>58.12653475162282</v>
      </c>
      <c r="Q514" s="231" t="s">
        <v>141</v>
      </c>
      <c r="R514" s="232" t="s">
        <v>70</v>
      </c>
      <c r="S514" s="232" t="s">
        <v>139</v>
      </c>
    </row>
    <row r="515" ht="15.75" customHeight="1">
      <c r="A515" s="227">
        <v>2017.0</v>
      </c>
      <c r="B515" s="228" t="s">
        <v>40</v>
      </c>
      <c r="C515" s="229" t="s">
        <v>73</v>
      </c>
      <c r="D515" s="230">
        <v>15966.85302210394</v>
      </c>
      <c r="E515" s="230">
        <v>17355.555179693496</v>
      </c>
      <c r="F515" s="230">
        <v>24339.63210374729</v>
      </c>
      <c r="G515" s="230">
        <v>39266.95052047383</v>
      </c>
      <c r="H515" s="230">
        <v>53576.52480748323</v>
      </c>
      <c r="I515" s="230">
        <v>51391.46864993448</v>
      </c>
      <c r="J515" s="230">
        <v>63971.41949193203</v>
      </c>
      <c r="K515" s="230">
        <v>79517.7924146222</v>
      </c>
      <c r="L515" s="230">
        <v>63190.228944069364</v>
      </c>
      <c r="M515" s="230">
        <v>36980.63009273683</v>
      </c>
      <c r="N515" s="230">
        <v>20570.38175902511</v>
      </c>
      <c r="O515" s="230">
        <v>17860.645957249413</v>
      </c>
      <c r="P515" s="230">
        <v>483988.08294307115</v>
      </c>
      <c r="Q515" s="231" t="s">
        <v>142</v>
      </c>
      <c r="R515" s="232" t="s">
        <v>70</v>
      </c>
      <c r="S515" s="232" t="s">
        <v>139</v>
      </c>
    </row>
    <row r="516" ht="15.75" customHeight="1">
      <c r="A516" s="227">
        <v>2017.0</v>
      </c>
      <c r="B516" s="228" t="s">
        <v>40</v>
      </c>
      <c r="C516" s="229" t="s">
        <v>77</v>
      </c>
      <c r="D516" s="230">
        <v>5722.4272060701705</v>
      </c>
      <c r="E516" s="230">
        <v>6298.170286648399</v>
      </c>
      <c r="F516" s="230">
        <v>8689.714448522513</v>
      </c>
      <c r="G516" s="230">
        <v>13878.326310992223</v>
      </c>
      <c r="H516" s="230">
        <v>18513.40361113215</v>
      </c>
      <c r="I516" s="230">
        <v>17714.5997039445</v>
      </c>
      <c r="J516" s="230">
        <v>22400.07121649879</v>
      </c>
      <c r="K516" s="230">
        <v>27221.093801548355</v>
      </c>
      <c r="L516" s="230">
        <v>22168.992445588214</v>
      </c>
      <c r="M516" s="230">
        <v>13228.172451647908</v>
      </c>
      <c r="N516" s="230">
        <v>7322.821718568734</v>
      </c>
      <c r="O516" s="230">
        <v>6363.6423838865885</v>
      </c>
      <c r="P516" s="230">
        <v>169521.43558504852</v>
      </c>
      <c r="Q516" s="231" t="s">
        <v>142</v>
      </c>
      <c r="R516" s="232" t="s">
        <v>70</v>
      </c>
      <c r="S516" s="232" t="s">
        <v>139</v>
      </c>
    </row>
    <row r="517" ht="15.75" customHeight="1">
      <c r="A517" s="227">
        <v>2017.0</v>
      </c>
      <c r="B517" s="228" t="s">
        <v>40</v>
      </c>
      <c r="C517" s="229" t="s">
        <v>78</v>
      </c>
      <c r="D517" s="230">
        <v>21689.28022817411</v>
      </c>
      <c r="E517" s="230">
        <v>23653.725466341893</v>
      </c>
      <c r="F517" s="230">
        <v>33029.3465522698</v>
      </c>
      <c r="G517" s="230">
        <v>53145.27683146605</v>
      </c>
      <c r="H517" s="230">
        <v>72089.92841861538</v>
      </c>
      <c r="I517" s="230">
        <v>69106.06835387897</v>
      </c>
      <c r="J517" s="230">
        <v>86371.49070843082</v>
      </c>
      <c r="K517" s="230">
        <v>106738.88621617056</v>
      </c>
      <c r="L517" s="230">
        <v>85359.22138965758</v>
      </c>
      <c r="M517" s="230">
        <v>50208.80254438474</v>
      </c>
      <c r="N517" s="230">
        <v>27893.203477593845</v>
      </c>
      <c r="O517" s="230">
        <v>24224.288341136</v>
      </c>
      <c r="P517" s="230">
        <v>653509.5185281197</v>
      </c>
      <c r="Q517" s="231" t="s">
        <v>142</v>
      </c>
      <c r="R517" s="232" t="s">
        <v>70</v>
      </c>
      <c r="S517" s="232" t="s">
        <v>139</v>
      </c>
    </row>
    <row r="518" ht="15.75" customHeight="1">
      <c r="A518" s="227">
        <v>2017.0</v>
      </c>
      <c r="B518" s="228" t="s">
        <v>40</v>
      </c>
      <c r="C518" s="229" t="s">
        <v>79</v>
      </c>
      <c r="D518" s="230">
        <v>13305.710851753283</v>
      </c>
      <c r="E518" s="230">
        <v>14462.962649744579</v>
      </c>
      <c r="F518" s="230">
        <v>20283.026753122744</v>
      </c>
      <c r="G518" s="230">
        <v>32722.458767061533</v>
      </c>
      <c r="H518" s="230">
        <v>44647.10400623602</v>
      </c>
      <c r="I518" s="230">
        <v>42826.223874945405</v>
      </c>
      <c r="J518" s="230">
        <v>53309.51624327668</v>
      </c>
      <c r="K518" s="230">
        <v>66264.82701218518</v>
      </c>
      <c r="L518" s="230">
        <v>52658.524120057795</v>
      </c>
      <c r="M518" s="230">
        <v>30817.19174394736</v>
      </c>
      <c r="N518" s="230">
        <v>17141.98479918759</v>
      </c>
      <c r="O518" s="230">
        <v>14883.87163104118</v>
      </c>
      <c r="P518" s="230">
        <v>403323.40245255927</v>
      </c>
      <c r="Q518" s="231" t="s">
        <v>142</v>
      </c>
      <c r="R518" s="232" t="s">
        <v>70</v>
      </c>
      <c r="S518" s="232" t="s">
        <v>139</v>
      </c>
    </row>
    <row r="519" ht="15.75" customHeight="1">
      <c r="A519" s="227">
        <v>2017.0</v>
      </c>
      <c r="B519" s="228" t="s">
        <v>40</v>
      </c>
      <c r="C519" s="229" t="s">
        <v>80</v>
      </c>
      <c r="D519" s="230">
        <v>2661.1421703506567</v>
      </c>
      <c r="E519" s="230">
        <v>2892.5925299489163</v>
      </c>
      <c r="F519" s="230">
        <v>4056.605350624549</v>
      </c>
      <c r="G519" s="230">
        <v>6544.491753412307</v>
      </c>
      <c r="H519" s="230">
        <v>8929.420801247205</v>
      </c>
      <c r="I519" s="230">
        <v>8565.244774989082</v>
      </c>
      <c r="J519" s="230">
        <v>10661.903248655339</v>
      </c>
      <c r="K519" s="230">
        <v>13252.965402437036</v>
      </c>
      <c r="L519" s="230">
        <v>10531.70482401156</v>
      </c>
      <c r="M519" s="230">
        <v>6163.438348789472</v>
      </c>
      <c r="N519" s="230">
        <v>3428.3969598375184</v>
      </c>
      <c r="O519" s="230">
        <v>2976.774326208236</v>
      </c>
      <c r="P519" s="230">
        <v>80664.68049051186</v>
      </c>
      <c r="Q519" s="231" t="s">
        <v>142</v>
      </c>
      <c r="R519" s="232" t="s">
        <v>70</v>
      </c>
      <c r="S519" s="232" t="s">
        <v>139</v>
      </c>
    </row>
    <row r="520" ht="15.75" customHeight="1">
      <c r="A520" s="227">
        <v>2017.0</v>
      </c>
      <c r="B520" s="228" t="s">
        <v>40</v>
      </c>
      <c r="C520" s="229" t="s">
        <v>81</v>
      </c>
      <c r="D520" s="230">
        <v>3147.182765930079</v>
      </c>
      <c r="E520" s="230">
        <v>3869.393591197192</v>
      </c>
      <c r="F520" s="230">
        <v>4320.389998174871</v>
      </c>
      <c r="G520" s="230">
        <v>6516.492411301728</v>
      </c>
      <c r="H520" s="230">
        <v>7574.306668810078</v>
      </c>
      <c r="I520" s="230">
        <v>7975.647890395785</v>
      </c>
      <c r="J520" s="230">
        <v>10597.078703749794</v>
      </c>
      <c r="K520" s="230">
        <v>13777.784414506195</v>
      </c>
      <c r="L520" s="230">
        <v>9466.30207600531</v>
      </c>
      <c r="M520" s="230">
        <v>6991.158461498636</v>
      </c>
      <c r="N520" s="230">
        <v>5661.8211584760975</v>
      </c>
      <c r="O520" s="230">
        <v>4834.503967250323</v>
      </c>
      <c r="P520" s="230">
        <v>84732.0621072961</v>
      </c>
      <c r="Q520" s="231" t="s">
        <v>142</v>
      </c>
      <c r="R520" s="232" t="s">
        <v>70</v>
      </c>
      <c r="S520" s="232" t="s">
        <v>139</v>
      </c>
    </row>
    <row r="521" ht="15.75" customHeight="1">
      <c r="A521" s="227">
        <v>2017.0</v>
      </c>
      <c r="B521" s="228" t="s">
        <v>40</v>
      </c>
      <c r="C521" s="229" t="s">
        <v>82</v>
      </c>
      <c r="D521" s="230">
        <v>10027.64105266205</v>
      </c>
      <c r="E521" s="230">
        <v>11746.439481720967</v>
      </c>
      <c r="F521" s="230">
        <v>19951.74141283112</v>
      </c>
      <c r="G521" s="230">
        <v>33871.19168194199</v>
      </c>
      <c r="H521" s="230">
        <v>50567.7647073471</v>
      </c>
      <c r="I521" s="230">
        <v>49565.81462889501</v>
      </c>
      <c r="J521" s="230">
        <v>63099.58490136542</v>
      </c>
      <c r="K521" s="230">
        <v>71546.15272036928</v>
      </c>
      <c r="L521" s="230">
        <v>65736.75069718226</v>
      </c>
      <c r="M521" s="230">
        <v>34258.41802840241</v>
      </c>
      <c r="N521" s="230">
        <v>16662.87589864481</v>
      </c>
      <c r="O521" s="230">
        <v>13079.92943718174</v>
      </c>
      <c r="P521" s="230">
        <v>440114.3046485442</v>
      </c>
      <c r="Q521" s="231" t="s">
        <v>142</v>
      </c>
      <c r="R521" s="232" t="s">
        <v>70</v>
      </c>
      <c r="S521" s="232" t="s">
        <v>139</v>
      </c>
    </row>
    <row r="522" ht="15.75" customHeight="1">
      <c r="A522" s="227">
        <v>2017.0</v>
      </c>
      <c r="B522" s="228" t="s">
        <v>40</v>
      </c>
      <c r="C522" s="229" t="s">
        <v>83</v>
      </c>
      <c r="D522" s="230">
        <v>3821.394111490924</v>
      </c>
      <c r="E522" s="230">
        <v>1241.2576611596892</v>
      </c>
      <c r="F522" s="230">
        <v>1373.0761378737252</v>
      </c>
      <c r="G522" s="230">
        <v>2978.2665402218195</v>
      </c>
      <c r="H522" s="230">
        <v>2048.488599354332</v>
      </c>
      <c r="I522" s="230">
        <v>1601.7638631568157</v>
      </c>
      <c r="J522" s="230">
        <v>2484.8724214472086</v>
      </c>
      <c r="K522" s="230">
        <v>2632.6562472154706</v>
      </c>
      <c r="L522" s="230">
        <v>1540.0407952152939</v>
      </c>
      <c r="M522" s="230">
        <v>1418.3861278545974</v>
      </c>
      <c r="N522" s="230">
        <v>1185.1354105745024</v>
      </c>
      <c r="O522" s="230">
        <v>3168.114221971948</v>
      </c>
      <c r="P522" s="230">
        <v>25493.452137536322</v>
      </c>
      <c r="Q522" s="231" t="s">
        <v>142</v>
      </c>
      <c r="R522" s="232" t="s">
        <v>70</v>
      </c>
      <c r="S522" s="232" t="s">
        <v>139</v>
      </c>
    </row>
    <row r="523" ht="15.75" customHeight="1">
      <c r="A523" s="227">
        <v>2017.0</v>
      </c>
      <c r="B523" s="228" t="s">
        <v>40</v>
      </c>
      <c r="C523" s="229" t="s">
        <v>84</v>
      </c>
      <c r="D523" s="230">
        <v>4693.062298091058</v>
      </c>
      <c r="E523" s="230">
        <v>6796.634732264047</v>
      </c>
      <c r="F523" s="230">
        <v>7384.139003390087</v>
      </c>
      <c r="G523" s="230">
        <v>9779.326198000519</v>
      </c>
      <c r="H523" s="230">
        <v>11899.368443103862</v>
      </c>
      <c r="I523" s="230">
        <v>9962.84197143138</v>
      </c>
      <c r="J523" s="230">
        <v>10189.95468186839</v>
      </c>
      <c r="K523" s="230">
        <v>18782.29283407962</v>
      </c>
      <c r="L523" s="230">
        <v>8616.127821254719</v>
      </c>
      <c r="M523" s="230">
        <v>7540.839926629093</v>
      </c>
      <c r="N523" s="230">
        <v>4383.371009898433</v>
      </c>
      <c r="O523" s="230">
        <v>3141.740714731993</v>
      </c>
      <c r="P523" s="230">
        <v>103169.6996347432</v>
      </c>
      <c r="Q523" s="231" t="s">
        <v>142</v>
      </c>
      <c r="R523" s="232" t="s">
        <v>70</v>
      </c>
      <c r="S523" s="232" t="s">
        <v>139</v>
      </c>
    </row>
    <row r="524" ht="15.75" customHeight="1">
      <c r="A524" s="227">
        <v>2017.0</v>
      </c>
      <c r="B524" s="228" t="s">
        <v>40</v>
      </c>
      <c r="C524" s="229" t="s">
        <v>85</v>
      </c>
      <c r="D524" s="230">
        <v>2517.3963109414467</v>
      </c>
      <c r="E524" s="230">
        <v>2987.141783597203</v>
      </c>
      <c r="F524" s="230">
        <v>4225.846889981198</v>
      </c>
      <c r="G524" s="230">
        <v>6728.469742660244</v>
      </c>
      <c r="H524" s="230">
        <v>8486.41833499333</v>
      </c>
      <c r="I524" s="230">
        <v>8439.171424246386</v>
      </c>
      <c r="J524" s="230">
        <v>15798.7846460877</v>
      </c>
      <c r="K524" s="230">
        <v>15685.841326929925</v>
      </c>
      <c r="L524" s="230">
        <v>13334.599172034175</v>
      </c>
      <c r="M524" s="230">
        <v>7137.058392797462</v>
      </c>
      <c r="N524" s="230">
        <v>4128.913801203338</v>
      </c>
      <c r="O524" s="230">
        <v>3443.131725949993</v>
      </c>
      <c r="P524" s="230">
        <v>92912.7735514224</v>
      </c>
      <c r="Q524" s="231" t="s">
        <v>142</v>
      </c>
      <c r="R524" s="232" t="s">
        <v>70</v>
      </c>
      <c r="S524" s="232" t="s">
        <v>139</v>
      </c>
    </row>
    <row r="525" ht="15.75" customHeight="1">
      <c r="A525" s="227">
        <v>2017.0</v>
      </c>
      <c r="B525" s="228" t="s">
        <v>40</v>
      </c>
      <c r="C525" s="229" t="s">
        <v>86</v>
      </c>
      <c r="D525" s="230">
        <v>3785.9348305823983</v>
      </c>
      <c r="E525" s="230">
        <v>3980.097941226004</v>
      </c>
      <c r="F525" s="230">
        <v>5518.714898397752</v>
      </c>
      <c r="G525" s="230">
        <v>8926.310996152286</v>
      </c>
      <c r="H525" s="230">
        <v>12126.192428572707</v>
      </c>
      <c r="I525" s="230">
        <v>11598.585408969928</v>
      </c>
      <c r="J525" s="230">
        <v>12820.534281906619</v>
      </c>
      <c r="K525" s="230">
        <v>16978.691706017904</v>
      </c>
      <c r="L525" s="230">
        <v>13397.525753815069</v>
      </c>
      <c r="M525" s="230">
        <v>8294.65655246748</v>
      </c>
      <c r="N525" s="230">
        <v>4644.889604008003</v>
      </c>
      <c r="O525" s="230">
        <v>4140.171461093637</v>
      </c>
      <c r="P525" s="230">
        <v>106212.3058632098</v>
      </c>
      <c r="Q525" s="231" t="s">
        <v>142</v>
      </c>
      <c r="R525" s="232" t="s">
        <v>70</v>
      </c>
      <c r="S525" s="232" t="s">
        <v>139</v>
      </c>
    </row>
    <row r="526" ht="15.75" customHeight="1">
      <c r="A526" s="227">
        <v>2017.0</v>
      </c>
      <c r="B526" s="228" t="s">
        <v>40</v>
      </c>
      <c r="C526" s="229" t="s">
        <v>87</v>
      </c>
      <c r="D526" s="230">
        <v>1392.1462305954285</v>
      </c>
      <c r="E526" s="230">
        <v>1502.3150746167657</v>
      </c>
      <c r="F526" s="230">
        <v>2015.6414092005155</v>
      </c>
      <c r="G526" s="230">
        <v>3267.8218194031388</v>
      </c>
      <c r="H526" s="230">
        <v>4677.052570665572</v>
      </c>
      <c r="I526" s="230">
        <v>4474.912148248565</v>
      </c>
      <c r="J526" s="230">
        <v>4854.864132798048</v>
      </c>
      <c r="K526" s="230">
        <v>6570.866122513389</v>
      </c>
      <c r="L526" s="230">
        <v>5122.975312559439</v>
      </c>
      <c r="M526" s="230">
        <v>2960.946780288868</v>
      </c>
      <c r="N526" s="230">
        <v>1729.52609825593</v>
      </c>
      <c r="O526" s="230">
        <v>1512.8091225361272</v>
      </c>
      <c r="P526" s="230">
        <v>40081.87682168178</v>
      </c>
      <c r="Q526" s="231" t="s">
        <v>142</v>
      </c>
      <c r="R526" s="232" t="s">
        <v>70</v>
      </c>
      <c r="S526" s="232" t="s">
        <v>139</v>
      </c>
    </row>
    <row r="527" ht="15.75" customHeight="1">
      <c r="A527" s="227">
        <v>2017.0</v>
      </c>
      <c r="B527" s="228" t="s">
        <v>40</v>
      </c>
      <c r="C527" s="229" t="s">
        <v>88</v>
      </c>
      <c r="D527" s="230">
        <v>3874.9358567559507</v>
      </c>
      <c r="E527" s="230">
        <v>4205.392617511727</v>
      </c>
      <c r="F527" s="230">
        <v>6035.15937942297</v>
      </c>
      <c r="G527" s="230">
        <v>9698.539189948542</v>
      </c>
      <c r="H527" s="230">
        <v>13354.178275444681</v>
      </c>
      <c r="I527" s="230">
        <v>12617.11551039575</v>
      </c>
      <c r="J527" s="230">
        <v>13735.081476986028</v>
      </c>
      <c r="K527" s="230">
        <v>18760.01205184553</v>
      </c>
      <c r="L527" s="230">
        <v>14294.295234410783</v>
      </c>
      <c r="M527" s="230">
        <v>8802.22009617527</v>
      </c>
      <c r="N527" s="230">
        <v>4635.797522873219</v>
      </c>
      <c r="O527" s="230">
        <v>3999.930671729178</v>
      </c>
      <c r="P527" s="230">
        <v>114012.65788349965</v>
      </c>
      <c r="Q527" s="231" t="s">
        <v>142</v>
      </c>
      <c r="R527" s="232" t="s">
        <v>70</v>
      </c>
      <c r="S527" s="232" t="s">
        <v>139</v>
      </c>
    </row>
    <row r="528" ht="15.75" customHeight="1">
      <c r="A528" s="227">
        <v>2017.0</v>
      </c>
      <c r="B528" s="228" t="s">
        <v>40</v>
      </c>
      <c r="C528" s="229" t="s">
        <v>89</v>
      </c>
      <c r="D528" s="230">
        <v>1735.2976228780597</v>
      </c>
      <c r="E528" s="230">
        <v>1788.0152327928818</v>
      </c>
      <c r="F528" s="230">
        <v>2487.664176120307</v>
      </c>
      <c r="G528" s="230">
        <v>4101.31701889732</v>
      </c>
      <c r="H528" s="230">
        <v>6003.26239655973</v>
      </c>
      <c r="I528" s="230">
        <v>5696.439383084779</v>
      </c>
      <c r="J528" s="230">
        <v>6100.251705498292</v>
      </c>
      <c r="K528" s="230">
        <v>8269.415804878423</v>
      </c>
      <c r="L528" s="230">
        <v>6509.128647238329</v>
      </c>
      <c r="M528" s="230">
        <v>3622.309922218277</v>
      </c>
      <c r="N528" s="230">
        <v>2002.8577728471014</v>
      </c>
      <c r="O528" s="230">
        <v>1787.8286497322442</v>
      </c>
      <c r="P528" s="230">
        <v>50103.78833274575</v>
      </c>
      <c r="Q528" s="231" t="s">
        <v>142</v>
      </c>
      <c r="R528" s="232" t="s">
        <v>70</v>
      </c>
      <c r="S528" s="232" t="s">
        <v>139</v>
      </c>
    </row>
    <row r="529" ht="15.75" customHeight="1">
      <c r="A529" s="227">
        <v>2017.0</v>
      </c>
      <c r="B529" s="228" t="s">
        <v>40</v>
      </c>
      <c r="C529" s="229" t="s">
        <v>90</v>
      </c>
      <c r="D529" s="230">
        <v>13305.710851753283</v>
      </c>
      <c r="E529" s="230">
        <v>14462.962649744579</v>
      </c>
      <c r="F529" s="230">
        <v>20283.026753122744</v>
      </c>
      <c r="G529" s="230">
        <v>32722.458767061533</v>
      </c>
      <c r="H529" s="230">
        <v>44647.10400623602</v>
      </c>
      <c r="I529" s="230">
        <v>42826.223874945405</v>
      </c>
      <c r="J529" s="230">
        <v>53309.51624327668</v>
      </c>
      <c r="K529" s="230">
        <v>66264.82701218518</v>
      </c>
      <c r="L529" s="230">
        <v>52658.524120057795</v>
      </c>
      <c r="M529" s="230">
        <v>30817.19174394736</v>
      </c>
      <c r="N529" s="230">
        <v>17141.98479918759</v>
      </c>
      <c r="O529" s="230">
        <v>14883.87163104118</v>
      </c>
      <c r="P529" s="230">
        <v>403323.40245255927</v>
      </c>
      <c r="Q529" s="231" t="s">
        <v>142</v>
      </c>
      <c r="R529" s="232" t="s">
        <v>70</v>
      </c>
      <c r="S529" s="232" t="s">
        <v>139</v>
      </c>
    </row>
    <row r="530" ht="15.75" customHeight="1">
      <c r="A530" s="227">
        <v>2017.0</v>
      </c>
      <c r="B530" s="228" t="s">
        <v>40</v>
      </c>
      <c r="C530" s="229" t="s">
        <v>91</v>
      </c>
      <c r="D530" s="230">
        <v>138443.0</v>
      </c>
      <c r="E530" s="230">
        <v>138443.0</v>
      </c>
      <c r="F530" s="230">
        <v>138443.0</v>
      </c>
      <c r="G530" s="230">
        <v>138443.0</v>
      </c>
      <c r="H530" s="230">
        <v>138443.0</v>
      </c>
      <c r="I530" s="230">
        <v>138443.0</v>
      </c>
      <c r="J530" s="230">
        <v>138443.0</v>
      </c>
      <c r="K530" s="230">
        <v>138443.0</v>
      </c>
      <c r="L530" s="230">
        <v>138443.0</v>
      </c>
      <c r="M530" s="230">
        <v>138443.0</v>
      </c>
      <c r="N530" s="230">
        <v>138443.0</v>
      </c>
      <c r="O530" s="230">
        <v>138443.0</v>
      </c>
      <c r="P530" s="230">
        <v>138443.0</v>
      </c>
      <c r="Q530" s="231" t="s">
        <v>142</v>
      </c>
      <c r="R530" s="232" t="s">
        <v>70</v>
      </c>
      <c r="S530" s="232" t="s">
        <v>139</v>
      </c>
    </row>
    <row r="531" ht="15.75" customHeight="1">
      <c r="A531" s="227">
        <v>2017.0</v>
      </c>
      <c r="B531" s="228" t="s">
        <v>40</v>
      </c>
      <c r="C531" s="229" t="s">
        <v>92</v>
      </c>
      <c r="D531" s="230">
        <v>1577.0524963613339</v>
      </c>
      <c r="E531" s="230">
        <v>1636.6936012710844</v>
      </c>
      <c r="F531" s="230">
        <v>1682.74872890878</v>
      </c>
      <c r="G531" s="230">
        <v>1848.758523978694</v>
      </c>
      <c r="H531" s="230">
        <v>1931.9851752060806</v>
      </c>
      <c r="I531" s="230">
        <v>1964.7204080549413</v>
      </c>
      <c r="J531" s="230">
        <v>2108.226743323508</v>
      </c>
      <c r="K531" s="230">
        <v>2341.1697962607873</v>
      </c>
      <c r="L531" s="230">
        <v>2075.0567144072425</v>
      </c>
      <c r="M531" s="230">
        <v>1878.764759974511</v>
      </c>
      <c r="N531" s="230">
        <v>1761.742796041837</v>
      </c>
      <c r="O531" s="230">
        <v>1685.0650298469343</v>
      </c>
      <c r="P531" s="230">
        <v>1874.3320644696444</v>
      </c>
      <c r="Q531" s="231" t="s">
        <v>142</v>
      </c>
      <c r="R531" s="232" t="s">
        <v>70</v>
      </c>
      <c r="S531" s="232" t="s">
        <v>139</v>
      </c>
    </row>
    <row r="532" ht="15.75" customHeight="1">
      <c r="A532" s="227">
        <v>2017.0</v>
      </c>
      <c r="B532" s="228" t="s">
        <v>40</v>
      </c>
      <c r="C532" s="229" t="s">
        <v>93</v>
      </c>
      <c r="D532" s="230">
        <v>1304.664978467635</v>
      </c>
      <c r="E532" s="230">
        <v>1428.258746689944</v>
      </c>
      <c r="F532" s="230">
        <v>2332.521404455782</v>
      </c>
      <c r="G532" s="230">
        <v>3568.5007716047867</v>
      </c>
      <c r="H532" s="230">
        <v>5177.483690303759</v>
      </c>
      <c r="I532" s="230">
        <v>5094.9532268662115</v>
      </c>
      <c r="J532" s="230">
        <v>5399.827663221868</v>
      </c>
      <c r="K532" s="230">
        <v>6548.1178699188795</v>
      </c>
      <c r="L532" s="230">
        <v>6029.05707629563</v>
      </c>
      <c r="M532" s="230">
        <v>3551.851225143622</v>
      </c>
      <c r="N532" s="230">
        <v>1928.1230723724066</v>
      </c>
      <c r="O532" s="230">
        <v>1581.2316556548067</v>
      </c>
      <c r="P532" s="230">
        <v>3662.049281749611</v>
      </c>
      <c r="Q532" s="231" t="s">
        <v>142</v>
      </c>
      <c r="R532" s="232" t="s">
        <v>70</v>
      </c>
      <c r="S532" s="232" t="s">
        <v>139</v>
      </c>
    </row>
    <row r="533" ht="15.75" customHeight="1">
      <c r="A533" s="227">
        <v>2017.0</v>
      </c>
      <c r="B533" s="228" t="s">
        <v>40</v>
      </c>
      <c r="C533" s="229" t="s">
        <v>94</v>
      </c>
      <c r="D533" s="230">
        <v>427.6116021498818</v>
      </c>
      <c r="E533" s="230">
        <v>138.895953069396</v>
      </c>
      <c r="F533" s="230">
        <v>153.64635786306803</v>
      </c>
      <c r="G533" s="230">
        <v>333.2661562083066</v>
      </c>
      <c r="H533" s="230">
        <v>229.2245883044805</v>
      </c>
      <c r="I533" s="230">
        <v>179.23637076078552</v>
      </c>
      <c r="J533" s="230">
        <v>278.055664051499</v>
      </c>
      <c r="K533" s="230">
        <v>294.5925813818998</v>
      </c>
      <c r="L533" s="230">
        <v>172.32959820552486</v>
      </c>
      <c r="M533" s="230">
        <v>158.7165172980384</v>
      </c>
      <c r="N533" s="230">
        <v>132.61590846032905</v>
      </c>
      <c r="O533" s="230">
        <v>354.5099926169885</v>
      </c>
      <c r="P533" s="230">
        <v>237.72510753084984</v>
      </c>
      <c r="Q533" s="231" t="s">
        <v>142</v>
      </c>
      <c r="R533" s="232" t="s">
        <v>70</v>
      </c>
      <c r="S533" s="232" t="s">
        <v>139</v>
      </c>
    </row>
    <row r="534" ht="15.75" customHeight="1">
      <c r="A534" s="227">
        <v>2017.0</v>
      </c>
      <c r="B534" s="228" t="s">
        <v>40</v>
      </c>
      <c r="C534" s="229" t="s">
        <v>95</v>
      </c>
      <c r="D534" s="230">
        <v>517.7440543786954</v>
      </c>
      <c r="E534" s="230">
        <v>749.8125954656078</v>
      </c>
      <c r="F534" s="230">
        <v>814.6267453696742</v>
      </c>
      <c r="G534" s="230">
        <v>1078.8665637155666</v>
      </c>
      <c r="H534" s="230">
        <v>1312.7520733710403</v>
      </c>
      <c r="I534" s="230">
        <v>1099.1122358467853</v>
      </c>
      <c r="J534" s="230">
        <v>1124.1675724338197</v>
      </c>
      <c r="K534" s="230">
        <v>2072.0842436717253</v>
      </c>
      <c r="L534" s="230">
        <v>950.5411750097626</v>
      </c>
      <c r="M534" s="230">
        <v>831.9141722499114</v>
      </c>
      <c r="N534" s="230">
        <v>483.5785536948816</v>
      </c>
      <c r="O534" s="230">
        <v>346.6004651405549</v>
      </c>
      <c r="P534" s="230">
        <v>948.4833708623355</v>
      </c>
      <c r="Q534" s="231" t="s">
        <v>142</v>
      </c>
      <c r="R534" s="232" t="s">
        <v>70</v>
      </c>
      <c r="S534" s="232" t="s">
        <v>139</v>
      </c>
    </row>
    <row r="535" ht="15.75" customHeight="1">
      <c r="A535" s="227">
        <v>2017.0</v>
      </c>
      <c r="B535" s="228" t="s">
        <v>40</v>
      </c>
      <c r="C535" s="229" t="s">
        <v>96</v>
      </c>
      <c r="D535" s="230">
        <v>3827.073131357546</v>
      </c>
      <c r="E535" s="230">
        <v>3953.6608964960324</v>
      </c>
      <c r="F535" s="230">
        <v>4983.543236597305</v>
      </c>
      <c r="G535" s="230">
        <v>6829.392015507354</v>
      </c>
      <c r="H535" s="230">
        <v>8651.44552718536</v>
      </c>
      <c r="I535" s="230">
        <v>8338.022241528724</v>
      </c>
      <c r="J535" s="230">
        <v>8910.277643030695</v>
      </c>
      <c r="K535" s="230">
        <v>11255.964491233291</v>
      </c>
      <c r="L535" s="230">
        <v>9226.98456391816</v>
      </c>
      <c r="M535" s="230">
        <v>6421.246674666083</v>
      </c>
      <c r="N535" s="230">
        <v>4306.060330569455</v>
      </c>
      <c r="O535" s="230">
        <v>3967.4071432592846</v>
      </c>
      <c r="P535" s="230">
        <v>6722.589824612441</v>
      </c>
      <c r="Q535" s="231" t="s">
        <v>142</v>
      </c>
      <c r="R535" s="232" t="s">
        <v>70</v>
      </c>
      <c r="S535" s="232" t="s">
        <v>139</v>
      </c>
    </row>
    <row r="536" ht="15.75" customHeight="1">
      <c r="A536" s="227">
        <v>2017.0</v>
      </c>
      <c r="B536" s="228" t="s">
        <v>40</v>
      </c>
      <c r="C536" s="229" t="s">
        <v>97</v>
      </c>
      <c r="D536" s="230">
        <v>733.9524603580592</v>
      </c>
      <c r="E536" s="230">
        <v>807.7966588611473</v>
      </c>
      <c r="F536" s="230">
        <v>1114.5335833257373</v>
      </c>
      <c r="G536" s="230">
        <v>1780.019452374983</v>
      </c>
      <c r="H536" s="230">
        <v>2374.5095639798687</v>
      </c>
      <c r="I536" s="230">
        <v>2272.055819806051</v>
      </c>
      <c r="J536" s="230">
        <v>2873.009439789006</v>
      </c>
      <c r="K536" s="230">
        <v>3491.3486969464357</v>
      </c>
      <c r="L536" s="230">
        <v>2843.3715210634646</v>
      </c>
      <c r="M536" s="230">
        <v>1696.6314060978946</v>
      </c>
      <c r="N536" s="230">
        <v>939.217367659259</v>
      </c>
      <c r="O536" s="230">
        <v>816.1940407975743</v>
      </c>
      <c r="P536" s="230">
        <v>1811.88666758829</v>
      </c>
      <c r="Q536" s="231" t="s">
        <v>142</v>
      </c>
      <c r="R536" s="232" t="s">
        <v>70</v>
      </c>
      <c r="S536" s="232" t="s">
        <v>139</v>
      </c>
    </row>
    <row r="537" ht="15.75" customHeight="1">
      <c r="A537" s="227">
        <v>2017.0</v>
      </c>
      <c r="B537" s="228" t="s">
        <v>40</v>
      </c>
      <c r="C537" s="229" t="s">
        <v>98</v>
      </c>
      <c r="D537" s="230">
        <v>4561.0255917156055</v>
      </c>
      <c r="E537" s="230">
        <v>4761.457555357179</v>
      </c>
      <c r="F537" s="230">
        <v>6098.076819923042</v>
      </c>
      <c r="G537" s="230">
        <v>8609.411467882337</v>
      </c>
      <c r="H537" s="230">
        <v>11025.95509116523</v>
      </c>
      <c r="I537" s="230">
        <v>10610.078061334776</v>
      </c>
      <c r="J537" s="230">
        <v>11783.287082819701</v>
      </c>
      <c r="K537" s="230">
        <v>14747.313188179727</v>
      </c>
      <c r="L537" s="230">
        <v>12070.356084981624</v>
      </c>
      <c r="M537" s="230">
        <v>8117.878080763978</v>
      </c>
      <c r="N537" s="230">
        <v>5245.277698228714</v>
      </c>
      <c r="O537" s="230">
        <v>4783.601184056859</v>
      </c>
      <c r="P537" s="230">
        <v>8534.476492200733</v>
      </c>
      <c r="Q537" s="231" t="s">
        <v>142</v>
      </c>
      <c r="R537" s="232" t="s">
        <v>70</v>
      </c>
      <c r="S537" s="232" t="s">
        <v>139</v>
      </c>
    </row>
    <row r="538" ht="15.75" customHeight="1">
      <c r="A538" s="227">
        <v>2017.0</v>
      </c>
      <c r="B538" s="228" t="s">
        <v>40</v>
      </c>
      <c r="C538" s="229" t="s">
        <v>99</v>
      </c>
      <c r="D538" s="230">
        <v>1884.9312160900843</v>
      </c>
      <c r="E538" s="230">
        <v>1881.9523744731316</v>
      </c>
      <c r="F538" s="230">
        <v>2089.525555713491</v>
      </c>
      <c r="G538" s="230">
        <v>2151.1344549268383</v>
      </c>
      <c r="H538" s="230">
        <v>2168.181561366673</v>
      </c>
      <c r="I538" s="230">
        <v>2168.8</v>
      </c>
      <c r="J538" s="230">
        <v>2168.8</v>
      </c>
      <c r="K538" s="230">
        <v>2173.82893093989</v>
      </c>
      <c r="L538" s="230">
        <v>2168.9043715114194</v>
      </c>
      <c r="M538" s="230">
        <v>2147.0103949273125</v>
      </c>
      <c r="N538" s="230">
        <v>1950.692714926413</v>
      </c>
      <c r="O538" s="230">
        <v>1898.593507978849</v>
      </c>
      <c r="P538" s="230">
        <v>2071.029590237842</v>
      </c>
      <c r="Q538" s="231" t="s">
        <v>142</v>
      </c>
      <c r="R538" s="232" t="s">
        <v>70</v>
      </c>
      <c r="S538" s="232" t="s">
        <v>139</v>
      </c>
    </row>
    <row r="539" ht="15.75" customHeight="1">
      <c r="A539" s="227">
        <v>2017.0</v>
      </c>
      <c r="B539" s="228" t="s">
        <v>40</v>
      </c>
      <c r="C539" s="229" t="s">
        <v>100</v>
      </c>
      <c r="D539" s="230">
        <v>751.5829631213234</v>
      </c>
      <c r="E539" s="230">
        <v>790.128181820697</v>
      </c>
      <c r="F539" s="230">
        <v>1095.5740871327982</v>
      </c>
      <c r="G539" s="230">
        <v>1772.049326902584</v>
      </c>
      <c r="H539" s="230">
        <v>2407.2890962690003</v>
      </c>
      <c r="I539" s="230">
        <v>2302.5486649352506</v>
      </c>
      <c r="J539" s="230">
        <v>2545.1296907061674</v>
      </c>
      <c r="K539" s="230">
        <v>3370.6062025292017</v>
      </c>
      <c r="L539" s="230">
        <v>2659.673912822631</v>
      </c>
      <c r="M539" s="230">
        <v>1646.653423460594</v>
      </c>
      <c r="N539" s="230">
        <v>922.1024788254832</v>
      </c>
      <c r="O539" s="230">
        <v>821.905942337739</v>
      </c>
      <c r="P539" s="230">
        <v>1757.1036642386225</v>
      </c>
      <c r="Q539" s="231" t="s">
        <v>142</v>
      </c>
      <c r="R539" s="232" t="s">
        <v>70</v>
      </c>
      <c r="S539" s="232" t="s">
        <v>139</v>
      </c>
    </row>
    <row r="540" ht="15.75" customHeight="1">
      <c r="A540" s="227">
        <v>2017.0</v>
      </c>
      <c r="B540" s="228" t="s">
        <v>40</v>
      </c>
      <c r="C540" s="229" t="s">
        <v>101</v>
      </c>
      <c r="D540" s="230">
        <v>335.37651637093296</v>
      </c>
      <c r="E540" s="230">
        <v>361.91686271420895</v>
      </c>
      <c r="F540" s="230">
        <v>485.58030702100797</v>
      </c>
      <c r="G540" s="230">
        <v>787.2382037364025</v>
      </c>
      <c r="H540" s="230">
        <v>1126.730485318808</v>
      </c>
      <c r="I540" s="230">
        <v>1078.0336248898795</v>
      </c>
      <c r="J540" s="230">
        <v>1169.5663749458322</v>
      </c>
      <c r="K540" s="230">
        <v>1582.9617185874074</v>
      </c>
      <c r="L540" s="230">
        <v>1234.1559931140455</v>
      </c>
      <c r="M540" s="230">
        <v>713.3101354649257</v>
      </c>
      <c r="N540" s="230">
        <v>416.6533838601125</v>
      </c>
      <c r="O540" s="230">
        <v>364.44494285153746</v>
      </c>
      <c r="P540" s="230">
        <v>804.6640457395916</v>
      </c>
      <c r="Q540" s="231" t="s">
        <v>142</v>
      </c>
      <c r="R540" s="232" t="s">
        <v>70</v>
      </c>
      <c r="S540" s="232" t="s">
        <v>139</v>
      </c>
    </row>
    <row r="541" ht="15.75" customHeight="1">
      <c r="A541" s="227">
        <v>2017.0</v>
      </c>
      <c r="B541" s="228" t="s">
        <v>40</v>
      </c>
      <c r="C541" s="229" t="s">
        <v>102</v>
      </c>
      <c r="D541" s="230">
        <v>701.2797901584023</v>
      </c>
      <c r="E541" s="230">
        <v>761.0853344063652</v>
      </c>
      <c r="F541" s="230">
        <v>1092.2336419569829</v>
      </c>
      <c r="G541" s="230">
        <v>1755.2263519696544</v>
      </c>
      <c r="H541" s="230">
        <v>2416.818157754492</v>
      </c>
      <c r="I541" s="230">
        <v>2283.4256990623326</v>
      </c>
      <c r="J541" s="230">
        <v>2485.753419426464</v>
      </c>
      <c r="K541" s="230">
        <v>3395.1574429676857</v>
      </c>
      <c r="L541" s="230">
        <v>2586.959044747148</v>
      </c>
      <c r="M541" s="230">
        <v>1593.0119336586063</v>
      </c>
      <c r="N541" s="230">
        <v>838.9793364938595</v>
      </c>
      <c r="O541" s="230">
        <v>723.9011549643473</v>
      </c>
      <c r="P541" s="230">
        <v>1719.4859422971952</v>
      </c>
      <c r="Q541" s="231" t="s">
        <v>142</v>
      </c>
      <c r="R541" s="232" t="s">
        <v>70</v>
      </c>
      <c r="S541" s="232" t="s">
        <v>139</v>
      </c>
    </row>
    <row r="542" ht="15.75" customHeight="1">
      <c r="A542" s="227">
        <v>2017.0</v>
      </c>
      <c r="B542" s="228" t="s">
        <v>40</v>
      </c>
      <c r="C542" s="229" t="s">
        <v>103</v>
      </c>
      <c r="D542" s="230">
        <v>153.90264561680306</v>
      </c>
      <c r="E542" s="230">
        <v>158.57814308162952</v>
      </c>
      <c r="F542" s="230">
        <v>220.62964477302438</v>
      </c>
      <c r="G542" s="230">
        <v>363.7436779718752</v>
      </c>
      <c r="H542" s="230">
        <v>532.4262264763883</v>
      </c>
      <c r="I542" s="230">
        <v>505.2142526412618</v>
      </c>
      <c r="J542" s="230">
        <v>541.0281579522311</v>
      </c>
      <c r="K542" s="230">
        <v>733.4101962091067</v>
      </c>
      <c r="L542" s="230">
        <v>577.291241722917</v>
      </c>
      <c r="M542" s="230">
        <v>321.2607871546445</v>
      </c>
      <c r="N542" s="230">
        <v>177.63241646358634</v>
      </c>
      <c r="O542" s="230">
        <v>158.56159512681137</v>
      </c>
      <c r="P542" s="230">
        <v>370.3065820991899</v>
      </c>
      <c r="Q542" s="231" t="s">
        <v>142</v>
      </c>
      <c r="R542" s="232" t="s">
        <v>70</v>
      </c>
      <c r="S542" s="232" t="s">
        <v>139</v>
      </c>
    </row>
    <row r="543" ht="15.75" customHeight="1">
      <c r="A543" s="227">
        <v>2017.0</v>
      </c>
      <c r="B543" s="228" t="s">
        <v>40</v>
      </c>
      <c r="C543" s="229" t="s">
        <v>104</v>
      </c>
      <c r="D543" s="230">
        <v>30.27885524421408</v>
      </c>
      <c r="E543" s="230">
        <v>37.288679853587084</v>
      </c>
      <c r="F543" s="230">
        <v>41.57387545998547</v>
      </c>
      <c r="G543" s="230">
        <v>62.665112784899186</v>
      </c>
      <c r="H543" s="230">
        <v>72.93476158267853</v>
      </c>
      <c r="I543" s="230">
        <v>76.89743718903449</v>
      </c>
      <c r="J543" s="230">
        <v>94.72566616858433</v>
      </c>
      <c r="K543" s="230">
        <v>123.24479625376155</v>
      </c>
      <c r="L543" s="230">
        <v>91.12699363307559</v>
      </c>
      <c r="M543" s="230">
        <v>67.22836631951695</v>
      </c>
      <c r="N543" s="230">
        <v>54.42442995322764</v>
      </c>
      <c r="O543" s="230">
        <v>46.47464592113006</v>
      </c>
      <c r="P543" s="230">
        <v>798.8636203636951</v>
      </c>
      <c r="Q543" s="231" t="s">
        <v>142</v>
      </c>
      <c r="R543" s="232" t="s">
        <v>70</v>
      </c>
      <c r="S543" s="232" t="s">
        <v>139</v>
      </c>
    </row>
    <row r="544" ht="15.75" customHeight="1">
      <c r="A544" s="227">
        <v>2017.0</v>
      </c>
      <c r="B544" s="228" t="s">
        <v>40</v>
      </c>
      <c r="C544" s="229" t="s">
        <v>105</v>
      </c>
      <c r="D544" s="230">
        <v>184.92777678935454</v>
      </c>
      <c r="E544" s="230">
        <v>216.52061331924227</v>
      </c>
      <c r="F544" s="230">
        <v>380.63556240405563</v>
      </c>
      <c r="G544" s="230">
        <v>651.5170947033038</v>
      </c>
      <c r="H544" s="230">
        <v>987.497149410136</v>
      </c>
      <c r="I544" s="230">
        <v>968.3370724099822</v>
      </c>
      <c r="J544" s="230">
        <v>1049.3299238727625</v>
      </c>
      <c r="K544" s="230">
        <v>1300.0208436849407</v>
      </c>
      <c r="L544" s="230">
        <v>1183.2895601086643</v>
      </c>
      <c r="M544" s="230">
        <v>656.1945918590859</v>
      </c>
      <c r="N544" s="230">
        <v>313.53567184027025</v>
      </c>
      <c r="O544" s="230">
        <v>243.29345334549632</v>
      </c>
      <c r="P544" s="230">
        <v>8135.099313747294</v>
      </c>
      <c r="Q544" s="231" t="s">
        <v>142</v>
      </c>
      <c r="R544" s="232" t="s">
        <v>70</v>
      </c>
      <c r="S544" s="232" t="s">
        <v>139</v>
      </c>
    </row>
    <row r="545" ht="15.75" customHeight="1">
      <c r="A545" s="227">
        <v>2017.0</v>
      </c>
      <c r="B545" s="228" t="s">
        <v>40</v>
      </c>
      <c r="C545" s="229" t="s">
        <v>106</v>
      </c>
      <c r="D545" s="230">
        <v>79.31769767496986</v>
      </c>
      <c r="E545" s="230">
        <v>25.76381734837407</v>
      </c>
      <c r="F545" s="230">
        <v>28.499870678371934</v>
      </c>
      <c r="G545" s="230">
        <v>61.81755614330693</v>
      </c>
      <c r="H545" s="230">
        <v>42.51888045926175</v>
      </c>
      <c r="I545" s="230">
        <v>33.246563462933686</v>
      </c>
      <c r="J545" s="230">
        <v>51.576559165294576</v>
      </c>
      <c r="K545" s="230">
        <v>54.643992795939944</v>
      </c>
      <c r="L545" s="230">
        <v>31.96542587290187</v>
      </c>
      <c r="M545" s="230">
        <v>29.44033480798158</v>
      </c>
      <c r="N545" s="230">
        <v>24.598931556728267</v>
      </c>
      <c r="O545" s="230">
        <v>65.7580764314579</v>
      </c>
      <c r="P545" s="230">
        <v>529.1477063975224</v>
      </c>
      <c r="Q545" s="231" t="s">
        <v>142</v>
      </c>
      <c r="R545" s="232" t="s">
        <v>70</v>
      </c>
      <c r="S545" s="232" t="s">
        <v>139</v>
      </c>
    </row>
    <row r="546" ht="15.75" customHeight="1">
      <c r="A546" s="227">
        <v>2017.0</v>
      </c>
      <c r="B546" s="228" t="s">
        <v>40</v>
      </c>
      <c r="C546" s="229" t="s">
        <v>107</v>
      </c>
      <c r="D546" s="230">
        <v>128.59724541125746</v>
      </c>
      <c r="E546" s="230">
        <v>186.2384194199071</v>
      </c>
      <c r="F546" s="230">
        <v>202.33695511692704</v>
      </c>
      <c r="G546" s="230">
        <v>267.968829553477</v>
      </c>
      <c r="H546" s="230">
        <v>326.06130213511796</v>
      </c>
      <c r="I546" s="230">
        <v>272.9974487052672</v>
      </c>
      <c r="J546" s="230">
        <v>279.2206921026463</v>
      </c>
      <c r="K546" s="230">
        <v>514.6641931330643</v>
      </c>
      <c r="L546" s="230">
        <v>236.09537516161848</v>
      </c>
      <c r="M546" s="230">
        <v>206.63080544363882</v>
      </c>
      <c r="N546" s="230">
        <v>120.111219856976</v>
      </c>
      <c r="O546" s="230">
        <v>86.08860825803818</v>
      </c>
      <c r="P546" s="230">
        <v>2827.011094297936</v>
      </c>
      <c r="Q546" s="231" t="s">
        <v>142</v>
      </c>
      <c r="R546" s="232" t="s">
        <v>70</v>
      </c>
      <c r="S546" s="232" t="s">
        <v>139</v>
      </c>
    </row>
    <row r="547" ht="15.75" customHeight="1">
      <c r="A547" s="227">
        <v>2017.0</v>
      </c>
      <c r="B547" s="228" t="s">
        <v>40</v>
      </c>
      <c r="C547" s="229" t="s">
        <v>108</v>
      </c>
      <c r="D547" s="230">
        <v>423.1215751197959</v>
      </c>
      <c r="E547" s="230">
        <v>465.8115299411105</v>
      </c>
      <c r="F547" s="230">
        <v>653.0462636593401</v>
      </c>
      <c r="G547" s="230">
        <v>1043.9685931849867</v>
      </c>
      <c r="H547" s="230">
        <v>1429.0120935871942</v>
      </c>
      <c r="I547" s="230">
        <v>1351.4785217672174</v>
      </c>
      <c r="J547" s="230">
        <v>1474.852841309288</v>
      </c>
      <c r="K547" s="230">
        <v>1992.5738258677065</v>
      </c>
      <c r="L547" s="230">
        <v>1542.4773547762602</v>
      </c>
      <c r="M547" s="230">
        <v>959.4940984302232</v>
      </c>
      <c r="N547" s="230">
        <v>512.6702532072021</v>
      </c>
      <c r="O547" s="230">
        <v>441.61478395612244</v>
      </c>
      <c r="P547" s="230">
        <v>12290.121734806446</v>
      </c>
      <c r="Q547" s="231" t="s">
        <v>142</v>
      </c>
      <c r="R547" s="232" t="s">
        <v>70</v>
      </c>
      <c r="S547" s="232" t="s">
        <v>139</v>
      </c>
    </row>
    <row r="548" ht="15.75" customHeight="1">
      <c r="A548" s="227">
        <v>2017.0</v>
      </c>
      <c r="B548" s="228" t="s">
        <v>40</v>
      </c>
      <c r="C548" s="229" t="s">
        <v>109</v>
      </c>
      <c r="D548" s="230">
        <v>14.332104593769873</v>
      </c>
      <c r="E548" s="230">
        <v>23.599762847404804</v>
      </c>
      <c r="F548" s="230">
        <v>22.541926737999166</v>
      </c>
      <c r="G548" s="230">
        <v>26.394107347601654</v>
      </c>
      <c r="H548" s="230">
        <v>32.364169485413115</v>
      </c>
      <c r="I548" s="230">
        <v>30.317058145043028</v>
      </c>
      <c r="J548" s="230">
        <v>47.95429572131833</v>
      </c>
      <c r="K548" s="230">
        <v>48.2425508549191</v>
      </c>
      <c r="L548" s="230">
        <v>59.7261045071257</v>
      </c>
      <c r="M548" s="230">
        <v>30.631273885389273</v>
      </c>
      <c r="N548" s="230">
        <v>37.535316641272914</v>
      </c>
      <c r="O548" s="230">
        <v>36.22520529373002</v>
      </c>
      <c r="P548" s="230">
        <v>409.8638760609869</v>
      </c>
      <c r="Q548" s="231" t="s">
        <v>142</v>
      </c>
      <c r="R548" s="232" t="s">
        <v>70</v>
      </c>
      <c r="S548" s="232" t="s">
        <v>139</v>
      </c>
    </row>
    <row r="549" ht="15.75" customHeight="1">
      <c r="A549" s="227">
        <v>2017.0</v>
      </c>
      <c r="B549" s="228" t="s">
        <v>40</v>
      </c>
      <c r="C549" s="229" t="s">
        <v>110</v>
      </c>
      <c r="D549" s="230">
        <v>20.14217672398328</v>
      </c>
      <c r="E549" s="230">
        <v>27.96097849315649</v>
      </c>
      <c r="F549" s="230">
        <v>49.30495553270396</v>
      </c>
      <c r="G549" s="230">
        <v>90.41490434750892</v>
      </c>
      <c r="H549" s="230">
        <v>138.16469330899366</v>
      </c>
      <c r="I549" s="230">
        <v>120.38323777374347</v>
      </c>
      <c r="J549" s="230">
        <v>139.0701862264111</v>
      </c>
      <c r="K549" s="230">
        <v>189.03603791415793</v>
      </c>
      <c r="L549" s="230">
        <v>176.92602626795318</v>
      </c>
      <c r="M549" s="230">
        <v>98.77585486501943</v>
      </c>
      <c r="N549" s="230">
        <v>50.302281015065475</v>
      </c>
      <c r="O549" s="230">
        <v>30.503602932166515</v>
      </c>
      <c r="P549" s="230">
        <v>1130.9849354008636</v>
      </c>
      <c r="Q549" s="231" t="s">
        <v>142</v>
      </c>
      <c r="R549" s="232" t="s">
        <v>70</v>
      </c>
      <c r="S549" s="232" t="s">
        <v>139</v>
      </c>
    </row>
    <row r="550" ht="15.75" customHeight="1">
      <c r="A550" s="227">
        <v>2017.0</v>
      </c>
      <c r="B550" s="228" t="s">
        <v>40</v>
      </c>
      <c r="C550" s="229" t="s">
        <v>111</v>
      </c>
      <c r="D550" s="230">
        <v>31.727079069987944</v>
      </c>
      <c r="E550" s="230">
        <v>12.2684844516067</v>
      </c>
      <c r="F550" s="230">
        <v>13.255753803893924</v>
      </c>
      <c r="G550" s="230">
        <v>22.89539116418775</v>
      </c>
      <c r="H550" s="230">
        <v>19.326763845118975</v>
      </c>
      <c r="I550" s="230">
        <v>15.831696887111278</v>
      </c>
      <c r="J550" s="230">
        <v>20.63062366611783</v>
      </c>
      <c r="K550" s="230">
        <v>21.016920306130746</v>
      </c>
      <c r="L550" s="230">
        <v>14.730611001337268</v>
      </c>
      <c r="M550" s="230">
        <v>13.757165798122232</v>
      </c>
      <c r="N550" s="230">
        <v>12.11770027425038</v>
      </c>
      <c r="O550" s="230">
        <v>25.291567858253035</v>
      </c>
      <c r="P550" s="230">
        <v>222.84975812611808</v>
      </c>
      <c r="Q550" s="231" t="s">
        <v>142</v>
      </c>
      <c r="R550" s="232" t="s">
        <v>70</v>
      </c>
      <c r="S550" s="232" t="s">
        <v>139</v>
      </c>
    </row>
    <row r="551" ht="15.75" customHeight="1">
      <c r="A551" s="227">
        <v>2017.0</v>
      </c>
      <c r="B551" s="228" t="s">
        <v>40</v>
      </c>
      <c r="C551" s="229" t="s">
        <v>112</v>
      </c>
      <c r="D551" s="230">
        <v>128.59724541125746</v>
      </c>
      <c r="E551" s="230">
        <v>186.2384194199071</v>
      </c>
      <c r="F551" s="230">
        <v>202.33695511692704</v>
      </c>
      <c r="G551" s="230">
        <v>267.968829553477</v>
      </c>
      <c r="H551" s="230">
        <v>326.06130213511796</v>
      </c>
      <c r="I551" s="230">
        <v>272.9974487052672</v>
      </c>
      <c r="J551" s="230">
        <v>279.2206921026463</v>
      </c>
      <c r="K551" s="230">
        <v>514.6641931330643</v>
      </c>
      <c r="L551" s="230">
        <v>236.09537516161848</v>
      </c>
      <c r="M551" s="230">
        <v>206.63080544363882</v>
      </c>
      <c r="N551" s="230">
        <v>120.111219856976</v>
      </c>
      <c r="O551" s="230">
        <v>86.08860825803818</v>
      </c>
      <c r="P551" s="230">
        <v>2827.011094297936</v>
      </c>
      <c r="Q551" s="231" t="s">
        <v>142</v>
      </c>
      <c r="R551" s="232" t="s">
        <v>70</v>
      </c>
      <c r="S551" s="232" t="s">
        <v>139</v>
      </c>
    </row>
    <row r="552" ht="15.75" customHeight="1">
      <c r="A552" s="227">
        <v>2017.0</v>
      </c>
      <c r="B552" s="228" t="s">
        <v>40</v>
      </c>
      <c r="C552" s="229" t="s">
        <v>113</v>
      </c>
      <c r="D552" s="230">
        <v>194.79860579899855</v>
      </c>
      <c r="E552" s="230">
        <v>250.0676452120751</v>
      </c>
      <c r="F552" s="230">
        <v>287.4395911915241</v>
      </c>
      <c r="G552" s="230">
        <v>407.6732324127753</v>
      </c>
      <c r="H552" s="230">
        <v>515.9169287746438</v>
      </c>
      <c r="I552" s="230">
        <v>439.529441511165</v>
      </c>
      <c r="J552" s="230">
        <v>486.8757977164936</v>
      </c>
      <c r="K552" s="230">
        <v>772.9597022082721</v>
      </c>
      <c r="L552" s="230">
        <v>487.47811693803465</v>
      </c>
      <c r="M552" s="230">
        <v>349.79509999216975</v>
      </c>
      <c r="N552" s="230">
        <v>220.06651778756478</v>
      </c>
      <c r="O552" s="230">
        <v>178.10898434218774</v>
      </c>
      <c r="P552" s="230">
        <v>4590.709663885904</v>
      </c>
      <c r="Q552" s="231" t="s">
        <v>142</v>
      </c>
      <c r="R552" s="232" t="s">
        <v>70</v>
      </c>
      <c r="S552" s="232" t="s">
        <v>139</v>
      </c>
    </row>
    <row r="553" ht="15.75" customHeight="1">
      <c r="A553" s="227">
        <v>2017.0</v>
      </c>
      <c r="B553" s="228" t="s">
        <v>40</v>
      </c>
      <c r="C553" s="229" t="s">
        <v>114</v>
      </c>
      <c r="D553" s="230">
        <v>8.640523888253064</v>
      </c>
      <c r="E553" s="230">
        <v>14.24172104689307</v>
      </c>
      <c r="F553" s="230">
        <v>16.662970668332804</v>
      </c>
      <c r="G553" s="230">
        <v>18.338309898104388</v>
      </c>
      <c r="H553" s="230">
        <v>22.66290024724985</v>
      </c>
      <c r="I553" s="230">
        <v>23.637905855175333</v>
      </c>
      <c r="J553" s="230">
        <v>27.077087894995408</v>
      </c>
      <c r="K553" s="230">
        <v>35.113668097466686</v>
      </c>
      <c r="L553" s="230">
        <v>26.576243972388916</v>
      </c>
      <c r="M553" s="230">
        <v>20.502137964423987</v>
      </c>
      <c r="N553" s="230">
        <v>16.65727676793405</v>
      </c>
      <c r="O553" s="230">
        <v>13.672238060007292</v>
      </c>
      <c r="P553" s="230">
        <v>243.78298436122483</v>
      </c>
      <c r="Q553" s="231" t="s">
        <v>142</v>
      </c>
      <c r="R553" s="232" t="s">
        <v>70</v>
      </c>
      <c r="S553" s="232" t="s">
        <v>139</v>
      </c>
    </row>
    <row r="554" ht="15.75" customHeight="1">
      <c r="A554" s="227">
        <v>2017.0</v>
      </c>
      <c r="B554" s="228" t="s">
        <v>40</v>
      </c>
      <c r="C554" s="229" t="s">
        <v>115</v>
      </c>
      <c r="D554" s="230">
        <v>51.70434998893882</v>
      </c>
      <c r="E554" s="230">
        <v>74.01795275246921</v>
      </c>
      <c r="F554" s="230">
        <v>104.24835887741483</v>
      </c>
      <c r="G554" s="230">
        <v>164.6555812514683</v>
      </c>
      <c r="H554" s="230">
        <v>271.4358615450819</v>
      </c>
      <c r="I554" s="230">
        <v>266.04285354276175</v>
      </c>
      <c r="J554" s="230">
        <v>270.4567027483213</v>
      </c>
      <c r="K554" s="230">
        <v>332.7215084253402</v>
      </c>
      <c r="L554" s="230">
        <v>324.81893415521074</v>
      </c>
      <c r="M554" s="230">
        <v>167.7330082117021</v>
      </c>
      <c r="N554" s="230">
        <v>86.18432013902498</v>
      </c>
      <c r="O554" s="230">
        <v>55.466263059944076</v>
      </c>
      <c r="P554" s="230">
        <v>2169.4856946976784</v>
      </c>
      <c r="Q554" s="231" t="s">
        <v>142</v>
      </c>
      <c r="R554" s="232" t="s">
        <v>70</v>
      </c>
      <c r="S554" s="232" t="s">
        <v>139</v>
      </c>
    </row>
    <row r="555" ht="15.75" customHeight="1">
      <c r="A555" s="227">
        <v>2017.0</v>
      </c>
      <c r="B555" s="228" t="s">
        <v>40</v>
      </c>
      <c r="C555" s="229" t="s">
        <v>116</v>
      </c>
      <c r="D555" s="230">
        <v>22.473347674574793</v>
      </c>
      <c r="E555" s="230">
        <v>7.299748248705986</v>
      </c>
      <c r="F555" s="230">
        <v>8.074963358872047</v>
      </c>
      <c r="G555" s="230">
        <v>17.514974240603628</v>
      </c>
      <c r="H555" s="230">
        <v>12.047016130124163</v>
      </c>
      <c r="I555" s="230">
        <v>9.41985964783121</v>
      </c>
      <c r="J555" s="230">
        <v>14.613358430166796</v>
      </c>
      <c r="K555" s="230">
        <v>15.482464625516316</v>
      </c>
      <c r="L555" s="230">
        <v>9.056870663988862</v>
      </c>
      <c r="M555" s="230">
        <v>8.34142819559478</v>
      </c>
      <c r="N555" s="230">
        <v>6.969697274406343</v>
      </c>
      <c r="O555" s="230">
        <v>18.63145498891307</v>
      </c>
      <c r="P555" s="230">
        <v>149.925183479298</v>
      </c>
      <c r="Q555" s="231" t="s">
        <v>142</v>
      </c>
      <c r="R555" s="232" t="s">
        <v>70</v>
      </c>
      <c r="S555" s="232" t="s">
        <v>139</v>
      </c>
    </row>
    <row r="556" ht="15.75" customHeight="1">
      <c r="A556" s="227">
        <v>2017.0</v>
      </c>
      <c r="B556" s="228" t="s">
        <v>40</v>
      </c>
      <c r="C556" s="229" t="s">
        <v>117</v>
      </c>
      <c r="D556" s="230">
        <v>30.541845785173646</v>
      </c>
      <c r="E556" s="230">
        <v>50.5504281282605</v>
      </c>
      <c r="F556" s="230">
        <v>54.92003067459448</v>
      </c>
      <c r="G556" s="230">
        <v>60.29298664953233</v>
      </c>
      <c r="H556" s="230">
        <v>73.36379298040154</v>
      </c>
      <c r="I556" s="230">
        <v>70.199343952783</v>
      </c>
      <c r="J556" s="230">
        <v>62.82465572309542</v>
      </c>
      <c r="K556" s="230">
        <v>115.79944345493946</v>
      </c>
      <c r="L556" s="230">
        <v>56.072651600884384</v>
      </c>
      <c r="M556" s="230">
        <v>56.085504334701966</v>
      </c>
      <c r="N556" s="230">
        <v>32.60161681832206</v>
      </c>
      <c r="O556" s="230">
        <v>20.446044461284067</v>
      </c>
      <c r="P556" s="230">
        <v>683.6983445639729</v>
      </c>
      <c r="Q556" s="231" t="s">
        <v>142</v>
      </c>
      <c r="R556" s="232" t="s">
        <v>70</v>
      </c>
      <c r="S556" s="232" t="s">
        <v>139</v>
      </c>
    </row>
    <row r="557" ht="15.75" customHeight="1">
      <c r="A557" s="227">
        <v>2017.0</v>
      </c>
      <c r="B557" s="228" t="s">
        <v>40</v>
      </c>
      <c r="C557" s="229" t="s">
        <v>118</v>
      </c>
      <c r="D557" s="230">
        <v>113.36006733694033</v>
      </c>
      <c r="E557" s="230">
        <v>146.10985017632876</v>
      </c>
      <c r="F557" s="230">
        <v>183.90632357921416</v>
      </c>
      <c r="G557" s="230">
        <v>260.80185203970865</v>
      </c>
      <c r="H557" s="230">
        <v>379.5095709028575</v>
      </c>
      <c r="I557" s="230">
        <v>369.29996299855134</v>
      </c>
      <c r="J557" s="230">
        <v>374.9718047965789</v>
      </c>
      <c r="K557" s="230">
        <v>499.1170846032627</v>
      </c>
      <c r="L557" s="230">
        <v>416.52470039247294</v>
      </c>
      <c r="M557" s="230">
        <v>252.66207870642282</v>
      </c>
      <c r="N557" s="230">
        <v>142.41291099968743</v>
      </c>
      <c r="O557" s="230">
        <v>108.21600057014851</v>
      </c>
      <c r="P557" s="230">
        <v>3246.892207102174</v>
      </c>
      <c r="Q557" s="231" t="s">
        <v>142</v>
      </c>
      <c r="R557" s="232" t="s">
        <v>70</v>
      </c>
      <c r="S557" s="232" t="s">
        <v>139</v>
      </c>
    </row>
    <row r="558" ht="15.75" customHeight="1">
      <c r="A558" s="227">
        <v>2017.0</v>
      </c>
      <c r="B558" s="228" t="s">
        <v>40</v>
      </c>
      <c r="C558" s="229" t="s">
        <v>119</v>
      </c>
      <c r="D558" s="230">
        <v>4.119560922661649</v>
      </c>
      <c r="E558" s="230">
        <v>9.040393533092331</v>
      </c>
      <c r="F558" s="230">
        <v>9.102013625757087</v>
      </c>
      <c r="G558" s="230">
        <v>7.646591757425905</v>
      </c>
      <c r="H558" s="230">
        <v>10.033115438599879</v>
      </c>
      <c r="I558" s="230">
        <v>9.177614842566646</v>
      </c>
      <c r="J558" s="230">
        <v>13.463010507079108</v>
      </c>
      <c r="K558" s="230">
        <v>13.315936489817503</v>
      </c>
      <c r="L558" s="230">
        <v>17.25559362181517</v>
      </c>
      <c r="M558" s="230">
        <v>9.21123048191992</v>
      </c>
      <c r="N558" s="230">
        <v>11.329230504246235</v>
      </c>
      <c r="O558" s="230">
        <v>10.645891338675032</v>
      </c>
      <c r="P558" s="230">
        <v>124.34018306365645</v>
      </c>
      <c r="Q558" s="231" t="s">
        <v>142</v>
      </c>
      <c r="R558" s="232" t="s">
        <v>70</v>
      </c>
      <c r="S558" s="232" t="s">
        <v>139</v>
      </c>
    </row>
    <row r="559" ht="15.75" customHeight="1">
      <c r="A559" s="227">
        <v>2017.0</v>
      </c>
      <c r="B559" s="228" t="s">
        <v>40</v>
      </c>
      <c r="C559" s="229" t="s">
        <v>120</v>
      </c>
      <c r="D559" s="230">
        <v>5.6346710063782215</v>
      </c>
      <c r="E559" s="230">
        <v>9.56529935843543</v>
      </c>
      <c r="F559" s="230">
        <v>13.512584755687913</v>
      </c>
      <c r="G559" s="230">
        <v>22.84715036389599</v>
      </c>
      <c r="H559" s="230">
        <v>38.003796573526415</v>
      </c>
      <c r="I559" s="230">
        <v>33.09953757556745</v>
      </c>
      <c r="J559" s="230">
        <v>35.814824278289706</v>
      </c>
      <c r="K559" s="230">
        <v>48.3086770332936</v>
      </c>
      <c r="L559" s="230">
        <v>48.61945775260554</v>
      </c>
      <c r="M559" s="230">
        <v>25.268058579898067</v>
      </c>
      <c r="N559" s="230">
        <v>13.846452882765437</v>
      </c>
      <c r="O559" s="230">
        <v>6.9458542173237525</v>
      </c>
      <c r="P559" s="230">
        <v>301.46636437766756</v>
      </c>
      <c r="Q559" s="231" t="s">
        <v>142</v>
      </c>
      <c r="R559" s="232" t="s">
        <v>70</v>
      </c>
      <c r="S559" s="232" t="s">
        <v>139</v>
      </c>
    </row>
    <row r="560" ht="15.75" customHeight="1">
      <c r="A560" s="227">
        <v>2017.0</v>
      </c>
      <c r="B560" s="228" t="s">
        <v>40</v>
      </c>
      <c r="C560" s="229" t="s">
        <v>121</v>
      </c>
      <c r="D560" s="230">
        <v>8.989339069829917</v>
      </c>
      <c r="E560" s="230">
        <v>3.476070594621898</v>
      </c>
      <c r="F560" s="230">
        <v>3.7557969111032787</v>
      </c>
      <c r="G560" s="230">
        <v>6.487027496519863</v>
      </c>
      <c r="H560" s="230">
        <v>5.475916422783709</v>
      </c>
      <c r="I560" s="230">
        <v>4.485647451348195</v>
      </c>
      <c r="J560" s="230">
        <v>5.8453433720667185</v>
      </c>
      <c r="K560" s="230">
        <v>5.954794086737045</v>
      </c>
      <c r="L560" s="230">
        <v>4.173673117045559</v>
      </c>
      <c r="M560" s="230">
        <v>3.8978636428012985</v>
      </c>
      <c r="N560" s="230">
        <v>3.4333484110376076</v>
      </c>
      <c r="O560" s="230">
        <v>7.165944226505026</v>
      </c>
      <c r="P560" s="230">
        <v>63.14076480240011</v>
      </c>
      <c r="Q560" s="231" t="s">
        <v>142</v>
      </c>
      <c r="R560" s="232" t="s">
        <v>70</v>
      </c>
      <c r="S560" s="232" t="s">
        <v>139</v>
      </c>
    </row>
    <row r="561" ht="15.75" customHeight="1">
      <c r="A561" s="227">
        <v>2017.0</v>
      </c>
      <c r="B561" s="228" t="s">
        <v>40</v>
      </c>
      <c r="C561" s="229" t="s">
        <v>122</v>
      </c>
      <c r="D561" s="230">
        <v>30.541845785173646</v>
      </c>
      <c r="E561" s="230">
        <v>50.5504281282605</v>
      </c>
      <c r="F561" s="230">
        <v>54.92003067459448</v>
      </c>
      <c r="G561" s="230">
        <v>60.29298664953233</v>
      </c>
      <c r="H561" s="230">
        <v>73.36379298040154</v>
      </c>
      <c r="I561" s="230">
        <v>70.199343952783</v>
      </c>
      <c r="J561" s="230">
        <v>62.82465572309542</v>
      </c>
      <c r="K561" s="230">
        <v>115.79944345493946</v>
      </c>
      <c r="L561" s="230">
        <v>56.072651600884384</v>
      </c>
      <c r="M561" s="230">
        <v>56.085504334701966</v>
      </c>
      <c r="N561" s="230">
        <v>32.60161681832206</v>
      </c>
      <c r="O561" s="230">
        <v>20.446044461284067</v>
      </c>
      <c r="P561" s="230">
        <v>683.6983445639729</v>
      </c>
      <c r="Q561" s="231" t="s">
        <v>142</v>
      </c>
      <c r="R561" s="232" t="s">
        <v>70</v>
      </c>
      <c r="S561" s="232" t="s">
        <v>139</v>
      </c>
    </row>
    <row r="562" ht="15.75" customHeight="1">
      <c r="A562" s="227">
        <v>2017.0</v>
      </c>
      <c r="B562" s="228" t="s">
        <v>40</v>
      </c>
      <c r="C562" s="229" t="s">
        <v>123</v>
      </c>
      <c r="D562" s="230">
        <v>49.285416784043434</v>
      </c>
      <c r="E562" s="230">
        <v>72.63219161441016</v>
      </c>
      <c r="F562" s="230">
        <v>81.29042596714275</v>
      </c>
      <c r="G562" s="230">
        <v>97.2737562673741</v>
      </c>
      <c r="H562" s="230">
        <v>126.87662141531155</v>
      </c>
      <c r="I562" s="230">
        <v>116.96214382226529</v>
      </c>
      <c r="J562" s="230">
        <v>117.94783388053095</v>
      </c>
      <c r="K562" s="230">
        <v>183.37885106478763</v>
      </c>
      <c r="L562" s="230">
        <v>126.12137609235064</v>
      </c>
      <c r="M562" s="230">
        <v>94.46265703932124</v>
      </c>
      <c r="N562" s="230">
        <v>61.21064861637134</v>
      </c>
      <c r="O562" s="230">
        <v>45.20373424378788</v>
      </c>
      <c r="P562" s="230">
        <v>1172.6456568076972</v>
      </c>
      <c r="Q562" s="231" t="s">
        <v>142</v>
      </c>
      <c r="R562" s="232" t="s">
        <v>70</v>
      </c>
      <c r="S562" s="232" t="s">
        <v>139</v>
      </c>
    </row>
    <row r="563" ht="15.75" customHeight="1">
      <c r="A563" s="227">
        <v>2017.0</v>
      </c>
      <c r="B563" s="228" t="s">
        <v>40</v>
      </c>
      <c r="C563" s="229" t="s">
        <v>124</v>
      </c>
      <c r="D563" s="230">
        <v>5707.6680062026335</v>
      </c>
      <c r="E563" s="230">
        <v>5721.574136763709</v>
      </c>
      <c r="F563" s="230">
        <v>5777.0</v>
      </c>
      <c r="G563" s="230">
        <v>5777.0</v>
      </c>
      <c r="H563" s="230">
        <v>5777.0</v>
      </c>
      <c r="I563" s="230">
        <v>5777.0</v>
      </c>
      <c r="J563" s="230">
        <v>5777.0</v>
      </c>
      <c r="K563" s="230">
        <v>5777.0</v>
      </c>
      <c r="L563" s="230">
        <v>5777.0</v>
      </c>
      <c r="M563" s="230">
        <v>5750.412802760608</v>
      </c>
      <c r="N563" s="230">
        <v>5685.087098958219</v>
      </c>
      <c r="O563" s="230">
        <v>5626.64824076703</v>
      </c>
      <c r="P563" s="230">
        <v>5777.0</v>
      </c>
      <c r="Q563" s="231" t="s">
        <v>142</v>
      </c>
      <c r="R563" s="232" t="s">
        <v>70</v>
      </c>
      <c r="S563" s="232" t="s">
        <v>139</v>
      </c>
    </row>
    <row r="564" ht="15.75" customHeight="1">
      <c r="A564" s="227">
        <v>2017.0</v>
      </c>
      <c r="B564" s="228" t="s">
        <v>40</v>
      </c>
      <c r="C564" s="229" t="s">
        <v>125</v>
      </c>
      <c r="D564" s="230">
        <v>23153.415679434875</v>
      </c>
      <c r="E564" s="230">
        <v>22403.658196075612</v>
      </c>
      <c r="F564" s="230">
        <v>44852.270276457086</v>
      </c>
      <c r="G564" s="230">
        <v>51266.535859055686</v>
      </c>
      <c r="H564" s="230">
        <v>53076.724188367465</v>
      </c>
      <c r="I564" s="230">
        <v>53146.8</v>
      </c>
      <c r="J564" s="230">
        <v>53193.8</v>
      </c>
      <c r="K564" s="230">
        <v>53193.8</v>
      </c>
      <c r="L564" s="230">
        <v>53105.45538607742</v>
      </c>
      <c r="M564" s="230">
        <v>51588.4344932761</v>
      </c>
      <c r="N564" s="230">
        <v>31083.689672836008</v>
      </c>
      <c r="O564" s="230">
        <v>26747.454234415603</v>
      </c>
      <c r="P564" s="230">
        <v>53193.8</v>
      </c>
      <c r="Q564" s="231" t="s">
        <v>142</v>
      </c>
      <c r="R564" s="232" t="s">
        <v>70</v>
      </c>
      <c r="S564" s="232" t="s">
        <v>139</v>
      </c>
    </row>
    <row r="565" ht="15.75" customHeight="1">
      <c r="A565" s="227">
        <v>2017.0</v>
      </c>
      <c r="B565" s="228" t="s">
        <v>40</v>
      </c>
      <c r="C565" s="229" t="s">
        <v>126</v>
      </c>
      <c r="D565" s="230">
        <v>28861.08368563751</v>
      </c>
      <c r="E565" s="230">
        <v>28125.23233283932</v>
      </c>
      <c r="F565" s="230">
        <v>50629.270276457086</v>
      </c>
      <c r="G565" s="230">
        <v>57043.535859055686</v>
      </c>
      <c r="H565" s="230">
        <v>58853.724188367465</v>
      </c>
      <c r="I565" s="230">
        <v>58923.8</v>
      </c>
      <c r="J565" s="230">
        <v>58970.8</v>
      </c>
      <c r="K565" s="230">
        <v>58970.8</v>
      </c>
      <c r="L565" s="230">
        <v>58882.45538607742</v>
      </c>
      <c r="M565" s="230">
        <v>57338.84729603671</v>
      </c>
      <c r="N565" s="230">
        <v>36768.776771794226</v>
      </c>
      <c r="O565" s="230">
        <v>32374.102475182633</v>
      </c>
      <c r="P565" s="230">
        <v>58970.8</v>
      </c>
      <c r="Q565" s="231" t="s">
        <v>142</v>
      </c>
      <c r="R565" s="232" t="s">
        <v>70</v>
      </c>
      <c r="S565" s="232" t="s">
        <v>139</v>
      </c>
    </row>
    <row r="566" ht="15.75" customHeight="1">
      <c r="A566" s="227">
        <v>2017.0</v>
      </c>
      <c r="B566" s="228" t="s">
        <v>40</v>
      </c>
      <c r="C566" s="229" t="s">
        <v>127</v>
      </c>
      <c r="D566" s="230">
        <v>16996.217930083054</v>
      </c>
      <c r="E566" s="230">
        <v>16857.090734077847</v>
      </c>
      <c r="F566" s="230">
        <v>25645.207548879716</v>
      </c>
      <c r="G566" s="230">
        <v>43365.95063346554</v>
      </c>
      <c r="H566" s="230">
        <v>60190.55997551151</v>
      </c>
      <c r="I566" s="230">
        <v>59143.22638244761</v>
      </c>
      <c r="J566" s="230">
        <v>76181.53602656242</v>
      </c>
      <c r="K566" s="230">
        <v>87956.59338209096</v>
      </c>
      <c r="L566" s="230">
        <v>76743.09356840285</v>
      </c>
      <c r="M566" s="230">
        <v>42667.96261775564</v>
      </c>
      <c r="N566" s="230">
        <v>23509.832467695407</v>
      </c>
      <c r="O566" s="230">
        <v>21082.54762640401</v>
      </c>
      <c r="P566" s="230">
        <v>550339.8188933766</v>
      </c>
      <c r="Q566" s="231" t="s">
        <v>142</v>
      </c>
      <c r="R566" s="232" t="s">
        <v>70</v>
      </c>
      <c r="S566" s="232" t="s">
        <v>139</v>
      </c>
    </row>
    <row r="567" ht="15.75" customHeight="1">
      <c r="A567" s="227">
        <v>2017.0</v>
      </c>
      <c r="B567" s="228" t="s">
        <v>40</v>
      </c>
      <c r="C567" s="229" t="s">
        <v>128</v>
      </c>
      <c r="D567" s="230">
        <v>3309.329076978851</v>
      </c>
      <c r="E567" s="230">
        <v>3203.8483010304244</v>
      </c>
      <c r="F567" s="230">
        <v>4168.91649122763</v>
      </c>
      <c r="G567" s="230">
        <v>5750.525451791787</v>
      </c>
      <c r="H567" s="230">
        <v>7338.6934538143205</v>
      </c>
      <c r="I567" s="230">
        <v>7238.910005681939</v>
      </c>
      <c r="J567" s="230">
        <v>7786.110070596875</v>
      </c>
      <c r="K567" s="230">
        <v>9183.880247561567</v>
      </c>
      <c r="L567" s="230">
        <v>8276.443388908398</v>
      </c>
      <c r="M567" s="230">
        <v>5589.332502416171</v>
      </c>
      <c r="N567" s="230">
        <v>3822.481776874573</v>
      </c>
      <c r="O567" s="230">
        <v>3620.80667811873</v>
      </c>
      <c r="P567" s="230">
        <v>5774.106453750105</v>
      </c>
      <c r="Q567" s="231" t="s">
        <v>142</v>
      </c>
      <c r="R567" s="232" t="s">
        <v>70</v>
      </c>
      <c r="S567" s="232" t="s">
        <v>139</v>
      </c>
    </row>
    <row r="568" ht="15.75" customHeight="1">
      <c r="A568" s="227">
        <v>2017.0</v>
      </c>
      <c r="B568" s="228" t="s">
        <v>40</v>
      </c>
      <c r="C568" s="229" t="s">
        <v>129</v>
      </c>
      <c r="D568" s="230">
        <v>294.52432970853846</v>
      </c>
      <c r="E568" s="230">
        <v>279.57311052120343</v>
      </c>
      <c r="F568" s="230">
        <v>450.70930854241305</v>
      </c>
      <c r="G568" s="230">
        <v>775.9997636315098</v>
      </c>
      <c r="H568" s="230">
        <v>1102.9507914520761</v>
      </c>
      <c r="I568" s="230">
        <v>1078.4810730619504</v>
      </c>
      <c r="J568" s="230">
        <v>1195.6321492066415</v>
      </c>
      <c r="K568" s="230">
        <v>1477.9096327346422</v>
      </c>
      <c r="L568" s="230">
        <v>1306.3819796146418</v>
      </c>
      <c r="M568" s="230">
        <v>752.8632929865844</v>
      </c>
      <c r="N568" s="230">
        <v>392.5590333502261</v>
      </c>
      <c r="O568" s="230">
        <v>355.5261756980843</v>
      </c>
      <c r="P568" s="230">
        <v>9463.11064050851</v>
      </c>
      <c r="Q568" s="231" t="s">
        <v>142</v>
      </c>
      <c r="R568" s="232" t="s">
        <v>70</v>
      </c>
      <c r="S568" s="232" t="s">
        <v>139</v>
      </c>
    </row>
    <row r="569" ht="15.75" customHeight="1">
      <c r="A569" s="227">
        <v>2017.0</v>
      </c>
      <c r="B569" s="228" t="s">
        <v>40</v>
      </c>
      <c r="C569" s="229" t="s">
        <v>130</v>
      </c>
      <c r="D569" s="230">
        <v>66.20136038774109</v>
      </c>
      <c r="E569" s="230">
        <v>63.82922579216799</v>
      </c>
      <c r="F569" s="230">
        <v>85.10263607459704</v>
      </c>
      <c r="G569" s="230">
        <v>139.7044028592983</v>
      </c>
      <c r="H569" s="230">
        <v>189.85562663952578</v>
      </c>
      <c r="I569" s="230">
        <v>166.5319928058978</v>
      </c>
      <c r="J569" s="230">
        <v>207.65510561384727</v>
      </c>
      <c r="K569" s="230">
        <v>258.2955090752078</v>
      </c>
      <c r="L569" s="230">
        <v>251.38274177641617</v>
      </c>
      <c r="M569" s="230">
        <v>143.16429454853093</v>
      </c>
      <c r="N569" s="230">
        <v>99.95529793058877</v>
      </c>
      <c r="O569" s="230">
        <v>92.02037608414956</v>
      </c>
      <c r="P569" s="230">
        <v>1763.6985695879687</v>
      </c>
      <c r="Q569" s="231" t="s">
        <v>142</v>
      </c>
      <c r="R569" s="232" t="s">
        <v>70</v>
      </c>
      <c r="S569" s="232" t="s">
        <v>139</v>
      </c>
    </row>
    <row r="570" ht="15.75" customHeight="1">
      <c r="A570" s="227">
        <v>2017.0</v>
      </c>
      <c r="B570" s="228" t="s">
        <v>40</v>
      </c>
      <c r="C570" s="229" t="s">
        <v>131</v>
      </c>
      <c r="D570" s="230">
        <v>82.81822155176668</v>
      </c>
      <c r="E570" s="230">
        <v>95.55942204806827</v>
      </c>
      <c r="F570" s="230">
        <v>128.9862929046197</v>
      </c>
      <c r="G570" s="230">
        <v>200.50886539017634</v>
      </c>
      <c r="H570" s="230">
        <v>306.1457779224559</v>
      </c>
      <c r="I570" s="230">
        <v>299.1006190457683</v>
      </c>
      <c r="J570" s="230">
        <v>312.1471490734835</v>
      </c>
      <c r="K570" s="230">
        <v>383.3176411483232</v>
      </c>
      <c r="L570" s="230">
        <v>360.45204879158854</v>
      </c>
      <c r="M570" s="230">
        <v>196.57657437172085</v>
      </c>
      <c r="N570" s="230">
        <v>109.81129418136537</v>
      </c>
      <c r="O570" s="230">
        <v>87.76995610886445</v>
      </c>
      <c r="P570" s="230">
        <v>2563.1938625382013</v>
      </c>
      <c r="Q570" s="231" t="s">
        <v>142</v>
      </c>
      <c r="R570" s="232" t="s">
        <v>70</v>
      </c>
      <c r="S570" s="232" t="s">
        <v>139</v>
      </c>
    </row>
    <row r="571" ht="15.75" customHeight="1">
      <c r="A571" s="227">
        <v>2017.0</v>
      </c>
      <c r="B571" s="228" t="s">
        <v>40</v>
      </c>
      <c r="C571" s="229" t="s">
        <v>132</v>
      </c>
      <c r="D571" s="230">
        <v>18.74357099886979</v>
      </c>
      <c r="E571" s="230">
        <v>22.081763486149658</v>
      </c>
      <c r="F571" s="230">
        <v>26.370395292548277</v>
      </c>
      <c r="G571" s="230">
        <v>36.98076961784176</v>
      </c>
      <c r="H571" s="230">
        <v>53.512828434910006</v>
      </c>
      <c r="I571" s="230">
        <v>46.76279986948229</v>
      </c>
      <c r="J571" s="230">
        <v>55.12317815743553</v>
      </c>
      <c r="K571" s="230">
        <v>67.57940760984815</v>
      </c>
      <c r="L571" s="230">
        <v>70.04872449146626</v>
      </c>
      <c r="M571" s="230">
        <v>38.377152704619284</v>
      </c>
      <c r="N571" s="230">
        <v>28.60903179804928</v>
      </c>
      <c r="O571" s="230">
        <v>24.75768978250381</v>
      </c>
      <c r="P571" s="230">
        <v>488.9473122437241</v>
      </c>
      <c r="Q571" s="231" t="s">
        <v>142</v>
      </c>
      <c r="R571" s="232" t="s">
        <v>70</v>
      </c>
      <c r="S571" s="232" t="s">
        <v>139</v>
      </c>
    </row>
    <row r="572" ht="15.75" customHeight="1">
      <c r="A572" s="227">
        <v>2018.0</v>
      </c>
      <c r="B572" s="228" t="s">
        <v>40</v>
      </c>
      <c r="C572" s="229" t="s">
        <v>73</v>
      </c>
      <c r="D572" s="230">
        <v>16959.922548380215</v>
      </c>
      <c r="E572" s="230">
        <v>18617.671019413356</v>
      </c>
      <c r="F572" s="230">
        <v>25655.05656549424</v>
      </c>
      <c r="G572" s="230">
        <v>41206.51954898076</v>
      </c>
      <c r="H572" s="230">
        <v>58826.32088358936</v>
      </c>
      <c r="I572" s="230">
        <v>55606.129502928794</v>
      </c>
      <c r="J572" s="230">
        <v>66936.47827134025</v>
      </c>
      <c r="K572" s="230">
        <v>86964.33450741626</v>
      </c>
      <c r="L572" s="230">
        <v>66298.62132188989</v>
      </c>
      <c r="M572" s="230">
        <v>40164.16562354356</v>
      </c>
      <c r="N572" s="230">
        <v>22117.22735525178</v>
      </c>
      <c r="O572" s="230">
        <v>18993.467612480497</v>
      </c>
      <c r="P572" s="230">
        <v>518345.91476070904</v>
      </c>
      <c r="Q572" s="231" t="s">
        <v>143</v>
      </c>
      <c r="R572" s="232" t="s">
        <v>70</v>
      </c>
      <c r="S572" s="232" t="s">
        <v>139</v>
      </c>
    </row>
    <row r="573" ht="15.75" customHeight="1">
      <c r="A573" s="227">
        <v>2018.0</v>
      </c>
      <c r="B573" s="228" t="s">
        <v>40</v>
      </c>
      <c r="C573" s="229" t="s">
        <v>77</v>
      </c>
      <c r="D573" s="230">
        <v>6066.133467416559</v>
      </c>
      <c r="E573" s="230">
        <v>6739.196960168887</v>
      </c>
      <c r="F573" s="230">
        <v>9138.912492038608</v>
      </c>
      <c r="G573" s="230">
        <v>14538.951776874757</v>
      </c>
      <c r="H573" s="230">
        <v>20296.57447745949</v>
      </c>
      <c r="I573" s="230">
        <v>19137.481494257954</v>
      </c>
      <c r="J573" s="230">
        <v>23373.115425229284</v>
      </c>
      <c r="K573" s="230">
        <v>29710.860585010403</v>
      </c>
      <c r="L573" s="230">
        <v>23199.767165592966</v>
      </c>
      <c r="M573" s="230">
        <v>14328.797744051268</v>
      </c>
      <c r="N573" s="230">
        <v>7850.326997906418</v>
      </c>
      <c r="O573" s="230">
        <v>6752.306683389526</v>
      </c>
      <c r="P573" s="230">
        <v>181132.4252693961</v>
      </c>
      <c r="Q573" s="231" t="s">
        <v>143</v>
      </c>
      <c r="R573" s="232" t="s">
        <v>70</v>
      </c>
      <c r="S573" s="232" t="s">
        <v>139</v>
      </c>
    </row>
    <row r="574" ht="15.75" customHeight="1">
      <c r="A574" s="227">
        <v>2018.0</v>
      </c>
      <c r="B574" s="228" t="s">
        <v>40</v>
      </c>
      <c r="C574" s="229" t="s">
        <v>78</v>
      </c>
      <c r="D574" s="230">
        <v>23026.056015796774</v>
      </c>
      <c r="E574" s="230">
        <v>25356.867979582243</v>
      </c>
      <c r="F574" s="230">
        <v>34793.96905753285</v>
      </c>
      <c r="G574" s="230">
        <v>55745.47132585551</v>
      </c>
      <c r="H574" s="230">
        <v>79122.89536104885</v>
      </c>
      <c r="I574" s="230">
        <v>74743.61099718674</v>
      </c>
      <c r="J574" s="230">
        <v>90309.59369656953</v>
      </c>
      <c r="K574" s="230">
        <v>116675.19509242667</v>
      </c>
      <c r="L574" s="230">
        <v>89498.38848748285</v>
      </c>
      <c r="M574" s="230">
        <v>54492.96336759483</v>
      </c>
      <c r="N574" s="230">
        <v>29967.554353158197</v>
      </c>
      <c r="O574" s="230">
        <v>25745.774295870026</v>
      </c>
      <c r="P574" s="230">
        <v>699478.3400301051</v>
      </c>
      <c r="Q574" s="231" t="s">
        <v>143</v>
      </c>
      <c r="R574" s="232" t="s">
        <v>70</v>
      </c>
      <c r="S574" s="232" t="s">
        <v>139</v>
      </c>
    </row>
    <row r="575" ht="15.75" customHeight="1">
      <c r="A575" s="227">
        <v>2018.0</v>
      </c>
      <c r="B575" s="228" t="s">
        <v>40</v>
      </c>
      <c r="C575" s="229" t="s">
        <v>79</v>
      </c>
      <c r="D575" s="230">
        <v>14133.268790316848</v>
      </c>
      <c r="E575" s="230">
        <v>15514.72584951113</v>
      </c>
      <c r="F575" s="230">
        <v>21379.213804578536</v>
      </c>
      <c r="G575" s="230">
        <v>34338.7662908173</v>
      </c>
      <c r="H575" s="230">
        <v>49021.934069657815</v>
      </c>
      <c r="I575" s="230">
        <v>46338.44125244066</v>
      </c>
      <c r="J575" s="230">
        <v>55780.39855945022</v>
      </c>
      <c r="K575" s="230">
        <v>72470.27875618023</v>
      </c>
      <c r="L575" s="230">
        <v>55248.8511015749</v>
      </c>
      <c r="M575" s="230">
        <v>33470.13801961964</v>
      </c>
      <c r="N575" s="230">
        <v>18431.02279604315</v>
      </c>
      <c r="O575" s="230">
        <v>15827.889677067084</v>
      </c>
      <c r="P575" s="230">
        <v>431954.9289672575</v>
      </c>
      <c r="Q575" s="231" t="s">
        <v>143</v>
      </c>
      <c r="R575" s="232" t="s">
        <v>70</v>
      </c>
      <c r="S575" s="232" t="s">
        <v>139</v>
      </c>
    </row>
    <row r="576" ht="15.75" customHeight="1">
      <c r="A576" s="227">
        <v>2018.0</v>
      </c>
      <c r="B576" s="228" t="s">
        <v>40</v>
      </c>
      <c r="C576" s="229" t="s">
        <v>80</v>
      </c>
      <c r="D576" s="230">
        <v>2826.65375806337</v>
      </c>
      <c r="E576" s="230">
        <v>3102.9451699022266</v>
      </c>
      <c r="F576" s="230">
        <v>4275.842760915708</v>
      </c>
      <c r="G576" s="230">
        <v>6867.7532581634605</v>
      </c>
      <c r="H576" s="230">
        <v>9804.386813931564</v>
      </c>
      <c r="I576" s="230">
        <v>9267.688250488132</v>
      </c>
      <c r="J576" s="230">
        <v>11156.079711890045</v>
      </c>
      <c r="K576" s="230">
        <v>14494.055751236045</v>
      </c>
      <c r="L576" s="230">
        <v>11049.770220314982</v>
      </c>
      <c r="M576" s="230">
        <v>6694.027603923927</v>
      </c>
      <c r="N576" s="230">
        <v>3686.2045592086315</v>
      </c>
      <c r="O576" s="230">
        <v>3165.577935413417</v>
      </c>
      <c r="P576" s="230">
        <v>86390.98579345152</v>
      </c>
      <c r="Q576" s="231" t="s">
        <v>143</v>
      </c>
      <c r="R576" s="232" t="s">
        <v>70</v>
      </c>
      <c r="S576" s="232" t="s">
        <v>139</v>
      </c>
    </row>
    <row r="577" ht="15.75" customHeight="1">
      <c r="A577" s="227">
        <v>2018.0</v>
      </c>
      <c r="B577" s="228" t="s">
        <v>40</v>
      </c>
      <c r="C577" s="229" t="s">
        <v>81</v>
      </c>
      <c r="D577" s="230">
        <v>3514.4172313425797</v>
      </c>
      <c r="E577" s="230">
        <v>4291.93787015238</v>
      </c>
      <c r="F577" s="230">
        <v>4718.390500167211</v>
      </c>
      <c r="G577" s="230">
        <v>7190.30227967464</v>
      </c>
      <c r="H577" s="230">
        <v>8638.356756862304</v>
      </c>
      <c r="I577" s="230">
        <v>8956.638992423024</v>
      </c>
      <c r="J577" s="230">
        <v>11730.670405494713</v>
      </c>
      <c r="K577" s="230">
        <v>15936.482286205393</v>
      </c>
      <c r="L577" s="230">
        <v>10279.5078388125</v>
      </c>
      <c r="M577" s="230">
        <v>7901.7450606511775</v>
      </c>
      <c r="N577" s="230">
        <v>6389.224311170635</v>
      </c>
      <c r="O577" s="230">
        <v>5448.086455869823</v>
      </c>
      <c r="P577" s="230">
        <v>94995.75998882636</v>
      </c>
      <c r="Q577" s="231" t="s">
        <v>143</v>
      </c>
      <c r="R577" s="232" t="s">
        <v>70</v>
      </c>
      <c r="S577" s="232" t="s">
        <v>139</v>
      </c>
    </row>
    <row r="578" ht="15.75" customHeight="1">
      <c r="A578" s="227">
        <v>2018.0</v>
      </c>
      <c r="B578" s="228" t="s">
        <v>40</v>
      </c>
      <c r="C578" s="229" t="s">
        <v>82</v>
      </c>
      <c r="D578" s="230">
        <v>10490.911447497823</v>
      </c>
      <c r="E578" s="230">
        <v>12255.688881651218</v>
      </c>
      <c r="F578" s="230">
        <v>20615.378476801634</v>
      </c>
      <c r="G578" s="230">
        <v>35255.71950757352</v>
      </c>
      <c r="H578" s="230">
        <v>55006.21252531918</v>
      </c>
      <c r="I578" s="230">
        <v>53341.96573500574</v>
      </c>
      <c r="J578" s="230">
        <v>65243.2498428025</v>
      </c>
      <c r="K578" s="230">
        <v>77724.24715141862</v>
      </c>
      <c r="L578" s="230">
        <v>67899.14407176521</v>
      </c>
      <c r="M578" s="230">
        <v>36937.99905092487</v>
      </c>
      <c r="N578" s="230">
        <v>17673.430790365914</v>
      </c>
      <c r="O578" s="230">
        <v>13703.549856051046</v>
      </c>
      <c r="P578" s="230">
        <v>466147.4973371773</v>
      </c>
      <c r="Q578" s="231" t="s">
        <v>143</v>
      </c>
      <c r="R578" s="232" t="s">
        <v>70</v>
      </c>
      <c r="S578" s="232" t="s">
        <v>139</v>
      </c>
    </row>
    <row r="579" ht="15.75" customHeight="1">
      <c r="A579" s="227">
        <v>2018.0</v>
      </c>
      <c r="B579" s="228" t="s">
        <v>40</v>
      </c>
      <c r="C579" s="229" t="s">
        <v>83</v>
      </c>
      <c r="D579" s="230">
        <v>4020.4273765020644</v>
      </c>
      <c r="E579" s="230">
        <v>1305.2025611337526</v>
      </c>
      <c r="F579" s="230">
        <v>1428.4501588704582</v>
      </c>
      <c r="G579" s="230">
        <v>3114.7479778824886</v>
      </c>
      <c r="H579" s="230">
        <v>2170.221862991617</v>
      </c>
      <c r="I579" s="230">
        <v>1690.791573558199</v>
      </c>
      <c r="J579" s="230">
        <v>2597.207353019771</v>
      </c>
      <c r="K579" s="230">
        <v>2792.9884449472875</v>
      </c>
      <c r="L579" s="230">
        <v>1603.2888607189616</v>
      </c>
      <c r="M579" s="230">
        <v>1490.113802970794</v>
      </c>
      <c r="N579" s="230">
        <v>1250.6697493135243</v>
      </c>
      <c r="O579" s="230">
        <v>3352.3587248972644</v>
      </c>
      <c r="P579" s="230">
        <v>26816.468446806182</v>
      </c>
      <c r="Q579" s="231" t="s">
        <v>143</v>
      </c>
      <c r="R579" s="232" t="s">
        <v>70</v>
      </c>
      <c r="S579" s="232" t="s">
        <v>139</v>
      </c>
    </row>
    <row r="580" ht="15.75" customHeight="1">
      <c r="A580" s="227">
        <v>2018.0</v>
      </c>
      <c r="B580" s="228" t="s">
        <v>40</v>
      </c>
      <c r="C580" s="229" t="s">
        <v>84</v>
      </c>
      <c r="D580" s="230">
        <v>5000.29996045431</v>
      </c>
      <c r="E580" s="230">
        <v>7504.03866664489</v>
      </c>
      <c r="F580" s="230">
        <v>8031.749921693543</v>
      </c>
      <c r="G580" s="230">
        <v>10184.701560724872</v>
      </c>
      <c r="H580" s="230">
        <v>13308.104215875748</v>
      </c>
      <c r="I580" s="230">
        <v>10754.214696199784</v>
      </c>
      <c r="J580" s="230">
        <v>10738.466095252563</v>
      </c>
      <c r="K580" s="230">
        <v>20221.477209855362</v>
      </c>
      <c r="L580" s="230">
        <v>9716.447716186176</v>
      </c>
      <c r="M580" s="230">
        <v>8163.105453047986</v>
      </c>
      <c r="N580" s="230">
        <v>4654.22950230813</v>
      </c>
      <c r="O580" s="230">
        <v>3241.7792590518916</v>
      </c>
      <c r="P580" s="230">
        <v>111518.61425729527</v>
      </c>
      <c r="Q580" s="231" t="s">
        <v>143</v>
      </c>
      <c r="R580" s="232" t="s">
        <v>70</v>
      </c>
      <c r="S580" s="232" t="s">
        <v>139</v>
      </c>
    </row>
    <row r="581" ht="15.75" customHeight="1">
      <c r="A581" s="227">
        <v>2018.0</v>
      </c>
      <c r="B581" s="228" t="s">
        <v>40</v>
      </c>
      <c r="C581" s="229" t="s">
        <v>85</v>
      </c>
      <c r="D581" s="230">
        <v>2653.320003934167</v>
      </c>
      <c r="E581" s="230">
        <v>3137.0498190427966</v>
      </c>
      <c r="F581" s="230">
        <v>4354.950236354795</v>
      </c>
      <c r="G581" s="230">
        <v>6977.28182962619</v>
      </c>
      <c r="H581" s="230">
        <v>9112.450201857768</v>
      </c>
      <c r="I581" s="230">
        <v>8958.124219571655</v>
      </c>
      <c r="J581" s="230">
        <v>16096.090653844061</v>
      </c>
      <c r="K581" s="230">
        <v>16862.46353702341</v>
      </c>
      <c r="L581" s="230">
        <v>13501.849666171705</v>
      </c>
      <c r="M581" s="230">
        <v>7644.633995993977</v>
      </c>
      <c r="N581" s="230">
        <v>4405.664942471912</v>
      </c>
      <c r="O581" s="230">
        <v>3655.3531861765528</v>
      </c>
      <c r="P581" s="230">
        <v>97359.23229206899</v>
      </c>
      <c r="Q581" s="231" t="s">
        <v>143</v>
      </c>
      <c r="R581" s="232" t="s">
        <v>70</v>
      </c>
      <c r="S581" s="232" t="s">
        <v>139</v>
      </c>
    </row>
    <row r="582" ht="15.75" customHeight="1">
      <c r="A582" s="227">
        <v>2018.0</v>
      </c>
      <c r="B582" s="228" t="s">
        <v>40</v>
      </c>
      <c r="C582" s="229" t="s">
        <v>86</v>
      </c>
      <c r="D582" s="230">
        <v>4035.1541330818345</v>
      </c>
      <c r="E582" s="230">
        <v>4289.622672596156</v>
      </c>
      <c r="F582" s="230">
        <v>5846.440318881282</v>
      </c>
      <c r="G582" s="230">
        <v>9412.323111730244</v>
      </c>
      <c r="H582" s="230">
        <v>13381.969365031186</v>
      </c>
      <c r="I582" s="230">
        <v>12616.75470722598</v>
      </c>
      <c r="J582" s="230">
        <v>13573.337191036593</v>
      </c>
      <c r="K582" s="230">
        <v>18695.351208721455</v>
      </c>
      <c r="L582" s="230">
        <v>14206.421352303336</v>
      </c>
      <c r="M582" s="230">
        <v>9053.152302991692</v>
      </c>
      <c r="N582" s="230">
        <v>5019.896781750944</v>
      </c>
      <c r="O582" s="230">
        <v>4423.757401828845</v>
      </c>
      <c r="P582" s="230">
        <v>114554.18054717955</v>
      </c>
      <c r="Q582" s="231" t="s">
        <v>143</v>
      </c>
      <c r="R582" s="232" t="s">
        <v>70</v>
      </c>
      <c r="S582" s="232" t="s">
        <v>139</v>
      </c>
    </row>
    <row r="583" ht="15.75" customHeight="1">
      <c r="A583" s="227">
        <v>2018.0</v>
      </c>
      <c r="B583" s="228" t="s">
        <v>40</v>
      </c>
      <c r="C583" s="229" t="s">
        <v>87</v>
      </c>
      <c r="D583" s="230">
        <v>1488.375325308957</v>
      </c>
      <c r="E583" s="230">
        <v>1625.9650583130694</v>
      </c>
      <c r="F583" s="230">
        <v>2145.3700966554766</v>
      </c>
      <c r="G583" s="230">
        <v>3458.976105285405</v>
      </c>
      <c r="H583" s="230">
        <v>5188.292386120566</v>
      </c>
      <c r="I583" s="230">
        <v>4891.877527582213</v>
      </c>
      <c r="J583" s="230">
        <v>5164.766404005417</v>
      </c>
      <c r="K583" s="230">
        <v>7267.144225539827</v>
      </c>
      <c r="L583" s="230">
        <v>5464.61507415179</v>
      </c>
      <c r="M583" s="230">
        <v>3242.0396954989615</v>
      </c>
      <c r="N583" s="230">
        <v>1876.7054698477111</v>
      </c>
      <c r="O583" s="230">
        <v>1623.2234236779855</v>
      </c>
      <c r="P583" s="230">
        <v>43437.35079198738</v>
      </c>
      <c r="Q583" s="231" t="s">
        <v>143</v>
      </c>
      <c r="R583" s="232" t="s">
        <v>70</v>
      </c>
      <c r="S583" s="232" t="s">
        <v>139</v>
      </c>
    </row>
    <row r="584" ht="15.75" customHeight="1">
      <c r="A584" s="227">
        <v>2018.0</v>
      </c>
      <c r="B584" s="228" t="s">
        <v>40</v>
      </c>
      <c r="C584" s="229" t="s">
        <v>88</v>
      </c>
      <c r="D584" s="230">
        <v>4114.856169941671</v>
      </c>
      <c r="E584" s="230">
        <v>4538.295765435586</v>
      </c>
      <c r="F584" s="230">
        <v>6397.538424583002</v>
      </c>
      <c r="G584" s="230">
        <v>10174.711671957106</v>
      </c>
      <c r="H584" s="230">
        <v>14705.140562697323</v>
      </c>
      <c r="I584" s="230">
        <v>13668.75453972888</v>
      </c>
      <c r="J584" s="230">
        <v>14484.89676008628</v>
      </c>
      <c r="K584" s="230">
        <v>20541.24963951889</v>
      </c>
      <c r="L584" s="230">
        <v>15157.678733763127</v>
      </c>
      <c r="M584" s="230">
        <v>9586.134236318389</v>
      </c>
      <c r="N584" s="230">
        <v>4977.008286356476</v>
      </c>
      <c r="O584" s="230">
        <v>4229.981333444977</v>
      </c>
      <c r="P584" s="230">
        <v>122576.2461238317</v>
      </c>
      <c r="Q584" s="231" t="s">
        <v>143</v>
      </c>
      <c r="R584" s="232" t="s">
        <v>70</v>
      </c>
      <c r="S584" s="232" t="s">
        <v>139</v>
      </c>
    </row>
    <row r="585" ht="15.75" customHeight="1">
      <c r="A585" s="227">
        <v>2018.0</v>
      </c>
      <c r="B585" s="228" t="s">
        <v>40</v>
      </c>
      <c r="C585" s="229" t="s">
        <v>89</v>
      </c>
      <c r="D585" s="230">
        <v>1841.563158050219</v>
      </c>
      <c r="E585" s="230">
        <v>1923.7925341235223</v>
      </c>
      <c r="F585" s="230">
        <v>2634.9147281039795</v>
      </c>
      <c r="G585" s="230">
        <v>4315.473572218357</v>
      </c>
      <c r="H585" s="230">
        <v>6634.081553950972</v>
      </c>
      <c r="I585" s="230">
        <v>6202.930258331928</v>
      </c>
      <c r="J585" s="230">
        <v>6461.307550477866</v>
      </c>
      <c r="K585" s="230">
        <v>9104.070145376636</v>
      </c>
      <c r="L585" s="230">
        <v>6918.286275184948</v>
      </c>
      <c r="M585" s="230">
        <v>3944.177788816616</v>
      </c>
      <c r="N585" s="230">
        <v>2151.747315616112</v>
      </c>
      <c r="O585" s="230">
        <v>1895.5743319387216</v>
      </c>
      <c r="P585" s="230">
        <v>54027.91921218988</v>
      </c>
      <c r="Q585" s="231" t="s">
        <v>143</v>
      </c>
      <c r="R585" s="232" t="s">
        <v>70</v>
      </c>
      <c r="S585" s="232" t="s">
        <v>139</v>
      </c>
    </row>
    <row r="586" ht="15.75" customHeight="1">
      <c r="A586" s="227">
        <v>2018.0</v>
      </c>
      <c r="B586" s="228" t="s">
        <v>40</v>
      </c>
      <c r="C586" s="229" t="s">
        <v>90</v>
      </c>
      <c r="D586" s="230">
        <v>14133.268790316848</v>
      </c>
      <c r="E586" s="230">
        <v>15514.72584951113</v>
      </c>
      <c r="F586" s="230">
        <v>21379.213804578536</v>
      </c>
      <c r="G586" s="230">
        <v>34338.7662908173</v>
      </c>
      <c r="H586" s="230">
        <v>49021.934069657815</v>
      </c>
      <c r="I586" s="230">
        <v>46338.44125244066</v>
      </c>
      <c r="J586" s="230">
        <v>55780.39855945022</v>
      </c>
      <c r="K586" s="230">
        <v>72470.27875618023</v>
      </c>
      <c r="L586" s="230">
        <v>55248.8511015749</v>
      </c>
      <c r="M586" s="230">
        <v>33470.13801961964</v>
      </c>
      <c r="N586" s="230">
        <v>18431.02279604315</v>
      </c>
      <c r="O586" s="230">
        <v>15827.889677067084</v>
      </c>
      <c r="P586" s="230">
        <v>431954.9289672575</v>
      </c>
      <c r="Q586" s="231" t="s">
        <v>143</v>
      </c>
      <c r="R586" s="232" t="s">
        <v>70</v>
      </c>
      <c r="S586" s="232" t="s">
        <v>139</v>
      </c>
    </row>
    <row r="587" ht="15.75" customHeight="1">
      <c r="A587" s="227">
        <v>2018.0</v>
      </c>
      <c r="B587" s="228" t="s">
        <v>40</v>
      </c>
      <c r="C587" s="229" t="s">
        <v>91</v>
      </c>
      <c r="D587" s="230">
        <v>139718.0</v>
      </c>
      <c r="E587" s="230">
        <v>139718.0</v>
      </c>
      <c r="F587" s="230">
        <v>139718.0</v>
      </c>
      <c r="G587" s="230">
        <v>139718.0</v>
      </c>
      <c r="H587" s="230">
        <v>139718.0</v>
      </c>
      <c r="I587" s="230">
        <v>139718.0</v>
      </c>
      <c r="J587" s="230">
        <v>139718.0</v>
      </c>
      <c r="K587" s="230">
        <v>139718.0</v>
      </c>
      <c r="L587" s="230">
        <v>139718.0</v>
      </c>
      <c r="M587" s="230">
        <v>139718.0</v>
      </c>
      <c r="N587" s="230">
        <v>139718.0</v>
      </c>
      <c r="O587" s="230">
        <v>139718.0</v>
      </c>
      <c r="P587" s="230">
        <v>139718.0</v>
      </c>
      <c r="Q587" s="231" t="s">
        <v>143</v>
      </c>
      <c r="R587" s="232" t="s">
        <v>70</v>
      </c>
      <c r="S587" s="232" t="s">
        <v>139</v>
      </c>
    </row>
    <row r="588" ht="15.75" customHeight="1">
      <c r="A588" s="227">
        <v>2018.0</v>
      </c>
      <c r="B588" s="228" t="s">
        <v>40</v>
      </c>
      <c r="C588" s="229" t="s">
        <v>92</v>
      </c>
      <c r="D588" s="230">
        <v>1684.2342964747274</v>
      </c>
      <c r="E588" s="230">
        <v>1747.6151424138518</v>
      </c>
      <c r="F588" s="230">
        <v>1791.25803634548</v>
      </c>
      <c r="G588" s="230">
        <v>1975.9901389436693</v>
      </c>
      <c r="H588" s="230">
        <v>2087.5379450623714</v>
      </c>
      <c r="I588" s="230">
        <v>2114.177505518056</v>
      </c>
      <c r="J588" s="230">
        <v>2250.335392739091</v>
      </c>
      <c r="K588" s="230">
        <v>2550.9533770301214</v>
      </c>
      <c r="L588" s="230">
        <v>2210.3158672364452</v>
      </c>
      <c r="M588" s="230">
        <v>2023.14913513388</v>
      </c>
      <c r="N588" s="230">
        <v>1893.6239120330627</v>
      </c>
      <c r="O588" s="230">
        <v>1809.3161645982025</v>
      </c>
      <c r="P588" s="230">
        <v>2011.54224279408</v>
      </c>
      <c r="Q588" s="231" t="s">
        <v>143</v>
      </c>
      <c r="R588" s="232" t="s">
        <v>70</v>
      </c>
      <c r="S588" s="232" t="s">
        <v>139</v>
      </c>
    </row>
    <row r="589" ht="15.75" customHeight="1">
      <c r="A589" s="227">
        <v>2018.0</v>
      </c>
      <c r="B589" s="228" t="s">
        <v>40</v>
      </c>
      <c r="C589" s="229" t="s">
        <v>93</v>
      </c>
      <c r="D589" s="230">
        <v>1360.0377190988759</v>
      </c>
      <c r="E589" s="230">
        <v>1482.9728586112417</v>
      </c>
      <c r="F589" s="230">
        <v>2419.725590053971</v>
      </c>
      <c r="G589" s="230">
        <v>3697.0150830923444</v>
      </c>
      <c r="H589" s="230">
        <v>5550.392706156026</v>
      </c>
      <c r="I589" s="230">
        <v>5413.397940634075</v>
      </c>
      <c r="J589" s="230">
        <v>5596.016072618349</v>
      </c>
      <c r="K589" s="230">
        <v>7046.281726305951</v>
      </c>
      <c r="L589" s="230">
        <v>6206.241074587233</v>
      </c>
      <c r="M589" s="230">
        <v>3796.51101285652</v>
      </c>
      <c r="N589" s="230">
        <v>2027.5900270526686</v>
      </c>
      <c r="O589" s="230">
        <v>1642.1866434606118</v>
      </c>
      <c r="P589" s="230">
        <v>3853.197371210656</v>
      </c>
      <c r="Q589" s="231" t="s">
        <v>143</v>
      </c>
      <c r="R589" s="232" t="s">
        <v>70</v>
      </c>
      <c r="S589" s="232" t="s">
        <v>139</v>
      </c>
    </row>
    <row r="590" ht="15.75" customHeight="1">
      <c r="A590" s="227">
        <v>2018.0</v>
      </c>
      <c r="B590" s="228" t="s">
        <v>40</v>
      </c>
      <c r="C590" s="229" t="s">
        <v>94</v>
      </c>
      <c r="D590" s="230">
        <v>439.1453979317156</v>
      </c>
      <c r="E590" s="230">
        <v>142.56536542372783</v>
      </c>
      <c r="F590" s="230">
        <v>156.02752013607167</v>
      </c>
      <c r="G590" s="230">
        <v>340.2193627967675</v>
      </c>
      <c r="H590" s="230">
        <v>237.05015770058478</v>
      </c>
      <c r="I590" s="230">
        <v>184.68268889259605</v>
      </c>
      <c r="J590" s="230">
        <v>283.68915782912893</v>
      </c>
      <c r="K590" s="230">
        <v>305.0740399499989</v>
      </c>
      <c r="L590" s="230">
        <v>175.1248956404458</v>
      </c>
      <c r="M590" s="230">
        <v>162.76294972861461</v>
      </c>
      <c r="N590" s="230">
        <v>136.60882620426676</v>
      </c>
      <c r="O590" s="230">
        <v>366.17323691983177</v>
      </c>
      <c r="P590" s="230">
        <v>244.09363326281246</v>
      </c>
      <c r="Q590" s="231" t="s">
        <v>143</v>
      </c>
      <c r="R590" s="232" t="s">
        <v>70</v>
      </c>
      <c r="S590" s="232" t="s">
        <v>139</v>
      </c>
    </row>
    <row r="591" ht="15.75" customHeight="1">
      <c r="A591" s="227">
        <v>2018.0</v>
      </c>
      <c r="B591" s="228" t="s">
        <v>40</v>
      </c>
      <c r="C591" s="229" t="s">
        <v>95</v>
      </c>
      <c r="D591" s="230">
        <v>538.4722450006898</v>
      </c>
      <c r="E591" s="230">
        <v>808.0948301815739</v>
      </c>
      <c r="F591" s="230">
        <v>864.9229937848554</v>
      </c>
      <c r="G591" s="230">
        <v>1096.7700252860982</v>
      </c>
      <c r="H591" s="230">
        <v>1433.1229747214359</v>
      </c>
      <c r="I591" s="230">
        <v>1158.099749311034</v>
      </c>
      <c r="J591" s="230">
        <v>1156.4038141521958</v>
      </c>
      <c r="K591" s="230">
        <v>2177.610206694838</v>
      </c>
      <c r="L591" s="230">
        <v>1046.3447106263661</v>
      </c>
      <c r="M591" s="230">
        <v>879.0684067442929</v>
      </c>
      <c r="N591" s="230">
        <v>501.20461345854926</v>
      </c>
      <c r="O591" s="230">
        <v>349.10068780348627</v>
      </c>
      <c r="P591" s="230">
        <v>1000.7679381471179</v>
      </c>
      <c r="Q591" s="231" t="s">
        <v>143</v>
      </c>
      <c r="R591" s="232" t="s">
        <v>70</v>
      </c>
      <c r="S591" s="232" t="s">
        <v>139</v>
      </c>
    </row>
    <row r="592" ht="15.75" customHeight="1">
      <c r="A592" s="227">
        <v>2018.0</v>
      </c>
      <c r="B592" s="228" t="s">
        <v>40</v>
      </c>
      <c r="C592" s="229" t="s">
        <v>96</v>
      </c>
      <c r="D592" s="230">
        <v>4021.889658506009</v>
      </c>
      <c r="E592" s="230">
        <v>4181.248196630396</v>
      </c>
      <c r="F592" s="230">
        <v>5231.934140320378</v>
      </c>
      <c r="G592" s="230">
        <v>7109.99461011888</v>
      </c>
      <c r="H592" s="230">
        <v>9308.103783640418</v>
      </c>
      <c r="I592" s="230">
        <v>8870.35788435576</v>
      </c>
      <c r="J592" s="230">
        <v>9286.444437338765</v>
      </c>
      <c r="K592" s="230">
        <v>12079.919349980908</v>
      </c>
      <c r="L592" s="230">
        <v>9638.026548090489</v>
      </c>
      <c r="M592" s="230">
        <v>6861.491504463307</v>
      </c>
      <c r="N592" s="230">
        <v>4559.027378748547</v>
      </c>
      <c r="O592" s="230">
        <v>4166.776732782132</v>
      </c>
      <c r="P592" s="230">
        <v>7109.601185414667</v>
      </c>
      <c r="Q592" s="231" t="s">
        <v>143</v>
      </c>
      <c r="R592" s="232" t="s">
        <v>70</v>
      </c>
      <c r="S592" s="232" t="s">
        <v>139</v>
      </c>
    </row>
    <row r="593" ht="15.75" customHeight="1">
      <c r="A593" s="227">
        <v>2018.0</v>
      </c>
      <c r="B593" s="228" t="s">
        <v>40</v>
      </c>
      <c r="C593" s="229" t="s">
        <v>97</v>
      </c>
      <c r="D593" s="230">
        <v>759.4655514029314</v>
      </c>
      <c r="E593" s="230">
        <v>843.7315075342963</v>
      </c>
      <c r="F593" s="230">
        <v>1144.1702119266317</v>
      </c>
      <c r="G593" s="230">
        <v>1820.2423483351586</v>
      </c>
      <c r="H593" s="230">
        <v>2541.0830819848707</v>
      </c>
      <c r="I593" s="230">
        <v>2395.9673840954656</v>
      </c>
      <c r="J593" s="230">
        <v>2926.258726382084</v>
      </c>
      <c r="K593" s="230">
        <v>3719.729418756136</v>
      </c>
      <c r="L593" s="230">
        <v>2904.555934596084</v>
      </c>
      <c r="M593" s="230">
        <v>1793.9315608664792</v>
      </c>
      <c r="N593" s="230">
        <v>982.8423581813199</v>
      </c>
      <c r="O593" s="230">
        <v>845.3728138504173</v>
      </c>
      <c r="P593" s="230">
        <v>1889.7792414926562</v>
      </c>
      <c r="Q593" s="231" t="s">
        <v>143</v>
      </c>
      <c r="R593" s="232" t="s">
        <v>70</v>
      </c>
      <c r="S593" s="232" t="s">
        <v>139</v>
      </c>
    </row>
    <row r="594" ht="15.75" customHeight="1">
      <c r="A594" s="227">
        <v>2018.0</v>
      </c>
      <c r="B594" s="228" t="s">
        <v>40</v>
      </c>
      <c r="C594" s="229" t="s">
        <v>98</v>
      </c>
      <c r="D594" s="230">
        <v>4781.35520990894</v>
      </c>
      <c r="E594" s="230">
        <v>5024.9797041646925</v>
      </c>
      <c r="F594" s="230">
        <v>6376.10435224701</v>
      </c>
      <c r="G594" s="230">
        <v>8930.23695845404</v>
      </c>
      <c r="H594" s="230">
        <v>11849.186865625288</v>
      </c>
      <c r="I594" s="230">
        <v>11266.325268451226</v>
      </c>
      <c r="J594" s="230">
        <v>12212.70316372085</v>
      </c>
      <c r="K594" s="230">
        <v>15799.648768737045</v>
      </c>
      <c r="L594" s="230">
        <v>12542.582482686574</v>
      </c>
      <c r="M594" s="230">
        <v>8655.423065329785</v>
      </c>
      <c r="N594" s="230">
        <v>5541.869736929866</v>
      </c>
      <c r="O594" s="230">
        <v>5012.14954663255</v>
      </c>
      <c r="P594" s="230">
        <v>8999.38042690732</v>
      </c>
      <c r="Q594" s="231" t="s">
        <v>143</v>
      </c>
      <c r="R594" s="232" t="s">
        <v>70</v>
      </c>
      <c r="S594" s="232" t="s">
        <v>139</v>
      </c>
    </row>
    <row r="595" ht="15.75" customHeight="1">
      <c r="A595" s="227">
        <v>2018.0</v>
      </c>
      <c r="B595" s="228" t="s">
        <v>40</v>
      </c>
      <c r="C595" s="229" t="s">
        <v>99</v>
      </c>
      <c r="D595" s="230">
        <v>2003.5964989445338</v>
      </c>
      <c r="E595" s="230">
        <v>1999.3655399738273</v>
      </c>
      <c r="F595" s="230">
        <v>2236.2125122442085</v>
      </c>
      <c r="G595" s="230">
        <v>2301.6072115130096</v>
      </c>
      <c r="H595" s="230">
        <v>2322.745103539312</v>
      </c>
      <c r="I595" s="230">
        <v>2323.4</v>
      </c>
      <c r="J595" s="230">
        <v>2323.4</v>
      </c>
      <c r="K595" s="230">
        <v>2331.237595340227</v>
      </c>
      <c r="L595" s="230">
        <v>2323.3761815375747</v>
      </c>
      <c r="M595" s="230">
        <v>2309.840107997945</v>
      </c>
      <c r="N595" s="230">
        <v>2079.430919835278</v>
      </c>
      <c r="O595" s="230">
        <v>2016.4553431393092</v>
      </c>
      <c r="P595" s="230">
        <v>2214.222251172102</v>
      </c>
      <c r="Q595" s="231" t="s">
        <v>143</v>
      </c>
      <c r="R595" s="232" t="s">
        <v>70</v>
      </c>
      <c r="S595" s="232" t="s">
        <v>139</v>
      </c>
    </row>
    <row r="596" ht="15.75" customHeight="1">
      <c r="A596" s="227">
        <v>2018.0</v>
      </c>
      <c r="B596" s="228" t="s">
        <v>40</v>
      </c>
      <c r="C596" s="229" t="s">
        <v>100</v>
      </c>
      <c r="D596" s="230">
        <v>781.9381195836789</v>
      </c>
      <c r="E596" s="230">
        <v>831.249408500681</v>
      </c>
      <c r="F596" s="230">
        <v>1132.9318282354498</v>
      </c>
      <c r="G596" s="230">
        <v>1823.9338553541909</v>
      </c>
      <c r="H596" s="230">
        <v>2593.1777613726836</v>
      </c>
      <c r="I596" s="230">
        <v>2444.8933363251867</v>
      </c>
      <c r="J596" s="230">
        <v>2630.261300955148</v>
      </c>
      <c r="K596" s="230">
        <v>3622.812732047785</v>
      </c>
      <c r="L596" s="230">
        <v>2752.941283496744</v>
      </c>
      <c r="M596" s="230">
        <v>1754.3332062756697</v>
      </c>
      <c r="N596" s="230">
        <v>972.7630024949257</v>
      </c>
      <c r="O596" s="230">
        <v>857.2422341742246</v>
      </c>
      <c r="P596" s="230">
        <v>1849.873172401364</v>
      </c>
      <c r="Q596" s="231" t="s">
        <v>143</v>
      </c>
      <c r="R596" s="232" t="s">
        <v>70</v>
      </c>
      <c r="S596" s="232" t="s">
        <v>139</v>
      </c>
    </row>
    <row r="597" ht="15.75" customHeight="1">
      <c r="A597" s="227">
        <v>2018.0</v>
      </c>
      <c r="B597" s="228" t="s">
        <v>40</v>
      </c>
      <c r="C597" s="229" t="s">
        <v>101</v>
      </c>
      <c r="D597" s="230">
        <v>350.0005438711452</v>
      </c>
      <c r="E597" s="230">
        <v>382.3556095347934</v>
      </c>
      <c r="F597" s="230">
        <v>504.4968751268706</v>
      </c>
      <c r="G597" s="230">
        <v>813.3993472620101</v>
      </c>
      <c r="H597" s="230">
        <v>1220.058627703852</v>
      </c>
      <c r="I597" s="230">
        <v>1150.3548641868258</v>
      </c>
      <c r="J597" s="230">
        <v>1214.5263493897808</v>
      </c>
      <c r="K597" s="230">
        <v>1708.9133285658384</v>
      </c>
      <c r="L597" s="230">
        <v>1285.0375946689146</v>
      </c>
      <c r="M597" s="230">
        <v>762.3854261632121</v>
      </c>
      <c r="N597" s="230">
        <v>441.31874800887573</v>
      </c>
      <c r="O597" s="230">
        <v>381.71089741342297</v>
      </c>
      <c r="P597" s="230">
        <v>851.2131843246284</v>
      </c>
      <c r="Q597" s="231" t="s">
        <v>143</v>
      </c>
      <c r="R597" s="232" t="s">
        <v>70</v>
      </c>
      <c r="S597" s="232" t="s">
        <v>139</v>
      </c>
    </row>
    <row r="598" ht="15.75" customHeight="1">
      <c r="A598" s="227">
        <v>2018.0</v>
      </c>
      <c r="B598" s="228" t="s">
        <v>40</v>
      </c>
      <c r="C598" s="229" t="s">
        <v>102</v>
      </c>
      <c r="D598" s="230">
        <v>726.9255424580732</v>
      </c>
      <c r="E598" s="230">
        <v>801.7298721697978</v>
      </c>
      <c r="F598" s="230">
        <v>1130.1814444105557</v>
      </c>
      <c r="G598" s="230">
        <v>1797.452327865144</v>
      </c>
      <c r="H598" s="230">
        <v>2597.7924474119573</v>
      </c>
      <c r="I598" s="230">
        <v>2414.705738951627</v>
      </c>
      <c r="J598" s="230">
        <v>2558.8844421077692</v>
      </c>
      <c r="K598" s="230">
        <v>3628.7924584216103</v>
      </c>
      <c r="L598" s="230">
        <v>2677.73729649028</v>
      </c>
      <c r="M598" s="230">
        <v>1693.4749459081165</v>
      </c>
      <c r="N598" s="230">
        <v>879.2322985202399</v>
      </c>
      <c r="O598" s="230">
        <v>747.2634153931074</v>
      </c>
      <c r="P598" s="230">
        <v>1804.5143525090234</v>
      </c>
      <c r="Q598" s="231" t="s">
        <v>143</v>
      </c>
      <c r="R598" s="232" t="s">
        <v>70</v>
      </c>
      <c r="S598" s="232" t="s">
        <v>139</v>
      </c>
    </row>
    <row r="599" ht="15.75" customHeight="1">
      <c r="A599" s="227">
        <v>2018.0</v>
      </c>
      <c r="B599" s="228" t="s">
        <v>40</v>
      </c>
      <c r="C599" s="229" t="s">
        <v>103</v>
      </c>
      <c r="D599" s="230">
        <v>159.4289536485776</v>
      </c>
      <c r="E599" s="230">
        <v>166.54776645129581</v>
      </c>
      <c r="F599" s="230">
        <v>228.11148030329366</v>
      </c>
      <c r="G599" s="230">
        <v>373.60186812452514</v>
      </c>
      <c r="H599" s="230">
        <v>574.3298436126137</v>
      </c>
      <c r="I599" s="230">
        <v>537.0039448921211</v>
      </c>
      <c r="J599" s="230">
        <v>559.3723448860661</v>
      </c>
      <c r="K599" s="230">
        <v>788.1632356054497</v>
      </c>
      <c r="L599" s="230">
        <v>598.9341918969764</v>
      </c>
      <c r="M599" s="230">
        <v>341.457818118365</v>
      </c>
      <c r="N599" s="230">
        <v>186.28240988922815</v>
      </c>
      <c r="O599" s="230">
        <v>164.1048426620678</v>
      </c>
      <c r="P599" s="230">
        <v>389.7782250075484</v>
      </c>
      <c r="Q599" s="231" t="s">
        <v>143</v>
      </c>
      <c r="R599" s="232" t="s">
        <v>70</v>
      </c>
      <c r="S599" s="232" t="s">
        <v>139</v>
      </c>
    </row>
    <row r="600" ht="15.75" customHeight="1">
      <c r="A600" s="227">
        <v>2018.0</v>
      </c>
      <c r="B600" s="228" t="s">
        <v>40</v>
      </c>
      <c r="C600" s="229" t="s">
        <v>104</v>
      </c>
      <c r="D600" s="230">
        <v>33.07711194553598</v>
      </c>
      <c r="E600" s="230">
        <v>40.453511781453145</v>
      </c>
      <c r="F600" s="230">
        <v>44.41816044809748</v>
      </c>
      <c r="G600" s="230">
        <v>67.65803385534949</v>
      </c>
      <c r="H600" s="230">
        <v>81.35582746700271</v>
      </c>
      <c r="I600" s="230">
        <v>84.45287843216622</v>
      </c>
      <c r="J600" s="230">
        <v>101.1662224760436</v>
      </c>
      <c r="K600" s="230">
        <v>137.46196316466117</v>
      </c>
      <c r="L600" s="230">
        <v>96.81629983885333</v>
      </c>
      <c r="M600" s="230">
        <v>74.3434476946146</v>
      </c>
      <c r="N600" s="230">
        <v>60.09942136661526</v>
      </c>
      <c r="O600" s="230">
        <v>51.257617449780184</v>
      </c>
      <c r="P600" s="230">
        <v>872.560495920173</v>
      </c>
      <c r="Q600" s="231" t="s">
        <v>143</v>
      </c>
      <c r="R600" s="232" t="s">
        <v>70</v>
      </c>
      <c r="S600" s="232" t="s">
        <v>139</v>
      </c>
    </row>
    <row r="601" ht="15.75" customHeight="1">
      <c r="A601" s="227">
        <v>2018.0</v>
      </c>
      <c r="B601" s="228" t="s">
        <v>40</v>
      </c>
      <c r="C601" s="229" t="s">
        <v>105</v>
      </c>
      <c r="D601" s="230">
        <v>186.93714286131714</v>
      </c>
      <c r="E601" s="230">
        <v>218.24691685785493</v>
      </c>
      <c r="F601" s="230">
        <v>380.2913565763983</v>
      </c>
      <c r="G601" s="230">
        <v>655.560938516467</v>
      </c>
      <c r="H601" s="230">
        <v>1038.5143761511779</v>
      </c>
      <c r="I601" s="230">
        <v>1007.5086808608452</v>
      </c>
      <c r="J601" s="230">
        <v>1060.4653960176772</v>
      </c>
      <c r="K601" s="230">
        <v>1374.071397419283</v>
      </c>
      <c r="L601" s="230">
        <v>1187.6548680574936</v>
      </c>
      <c r="M601" s="230">
        <v>684.5914772697705</v>
      </c>
      <c r="N601" s="230">
        <v>321.4415948025934</v>
      </c>
      <c r="O601" s="230">
        <v>246.07391900626988</v>
      </c>
      <c r="P601" s="230">
        <v>8361.358064397147</v>
      </c>
      <c r="Q601" s="231" t="s">
        <v>143</v>
      </c>
      <c r="R601" s="232" t="s">
        <v>70</v>
      </c>
      <c r="S601" s="232" t="s">
        <v>139</v>
      </c>
    </row>
    <row r="602" ht="15.75" customHeight="1">
      <c r="A602" s="227">
        <v>2018.0</v>
      </c>
      <c r="B602" s="228" t="s">
        <v>40</v>
      </c>
      <c r="C602" s="229" t="s">
        <v>106</v>
      </c>
      <c r="D602" s="230">
        <v>80.2662749945681</v>
      </c>
      <c r="E602" s="230">
        <v>26.05786347687372</v>
      </c>
      <c r="F602" s="230">
        <v>28.518454017614015</v>
      </c>
      <c r="G602" s="230">
        <v>62.184736675683716</v>
      </c>
      <c r="H602" s="230">
        <v>43.32763871627655</v>
      </c>
      <c r="I602" s="230">
        <v>33.7559987266322</v>
      </c>
      <c r="J602" s="230">
        <v>51.85223860374143</v>
      </c>
      <c r="K602" s="230">
        <v>55.760932255375856</v>
      </c>
      <c r="L602" s="230">
        <v>32.00904096473484</v>
      </c>
      <c r="M602" s="230">
        <v>29.74954478260404</v>
      </c>
      <c r="N602" s="230">
        <v>24.96913701575859</v>
      </c>
      <c r="O602" s="230">
        <v>66.92854318566383</v>
      </c>
      <c r="P602" s="230">
        <v>535.3804034155269</v>
      </c>
      <c r="Q602" s="231" t="s">
        <v>143</v>
      </c>
      <c r="R602" s="232" t="s">
        <v>70</v>
      </c>
      <c r="S602" s="232" t="s">
        <v>139</v>
      </c>
    </row>
    <row r="603" ht="15.75" customHeight="1">
      <c r="A603" s="227">
        <v>2018.0</v>
      </c>
      <c r="B603" s="228" t="s">
        <v>40</v>
      </c>
      <c r="C603" s="229" t="s">
        <v>107</v>
      </c>
      <c r="D603" s="230">
        <v>131.790474607836</v>
      </c>
      <c r="E603" s="230">
        <v>197.78029821691524</v>
      </c>
      <c r="F603" s="230">
        <v>211.6889271609356</v>
      </c>
      <c r="G603" s="230">
        <v>268.4332266148983</v>
      </c>
      <c r="H603" s="230">
        <v>350.7552316084366</v>
      </c>
      <c r="I603" s="230">
        <v>283.4436073946978</v>
      </c>
      <c r="J603" s="230">
        <v>283.0285291774591</v>
      </c>
      <c r="K603" s="230">
        <v>532.9676419084756</v>
      </c>
      <c r="L603" s="230">
        <v>256.09168772788087</v>
      </c>
      <c r="M603" s="230">
        <v>215.1510010277989</v>
      </c>
      <c r="N603" s="230">
        <v>122.66926382297491</v>
      </c>
      <c r="O603" s="230">
        <v>85.44199958065526</v>
      </c>
      <c r="P603" s="230">
        <v>2939.2418888489638</v>
      </c>
      <c r="Q603" s="231" t="s">
        <v>143</v>
      </c>
      <c r="R603" s="232" t="s">
        <v>70</v>
      </c>
      <c r="S603" s="232" t="s">
        <v>139</v>
      </c>
    </row>
    <row r="604" ht="15.75" customHeight="1">
      <c r="A604" s="227">
        <v>2018.0</v>
      </c>
      <c r="B604" s="228" t="s">
        <v>40</v>
      </c>
      <c r="C604" s="229" t="s">
        <v>108</v>
      </c>
      <c r="D604" s="230">
        <v>432.0710044092573</v>
      </c>
      <c r="E604" s="230">
        <v>482.53859033309703</v>
      </c>
      <c r="F604" s="230">
        <v>664.9168982030454</v>
      </c>
      <c r="G604" s="230">
        <v>1053.8369356623984</v>
      </c>
      <c r="H604" s="230">
        <v>1513.9530739428938</v>
      </c>
      <c r="I604" s="230">
        <v>1409.1611654143412</v>
      </c>
      <c r="J604" s="230">
        <v>1496.5123862749215</v>
      </c>
      <c r="K604" s="230">
        <v>2100.2619347477957</v>
      </c>
      <c r="L604" s="230">
        <v>1572.5718965889628</v>
      </c>
      <c r="M604" s="230">
        <v>1003.8354707747881</v>
      </c>
      <c r="N604" s="230">
        <v>529.1794170079421</v>
      </c>
      <c r="O604" s="230">
        <v>449.70207922236915</v>
      </c>
      <c r="P604" s="230">
        <v>12708.540852581813</v>
      </c>
      <c r="Q604" s="231" t="s">
        <v>143</v>
      </c>
      <c r="R604" s="232" t="s">
        <v>70</v>
      </c>
      <c r="S604" s="232" t="s">
        <v>139</v>
      </c>
    </row>
    <row r="605" ht="15.75" customHeight="1">
      <c r="A605" s="227">
        <v>2018.0</v>
      </c>
      <c r="B605" s="228" t="s">
        <v>40</v>
      </c>
      <c r="C605" s="229" t="s">
        <v>109</v>
      </c>
      <c r="D605" s="230">
        <v>15.874774621118542</v>
      </c>
      <c r="E605" s="230">
        <v>25.65834358148188</v>
      </c>
      <c r="F605" s="230">
        <v>23.929980456351956</v>
      </c>
      <c r="G605" s="230">
        <v>28.523413384603174</v>
      </c>
      <c r="H605" s="230">
        <v>36.08682756953197</v>
      </c>
      <c r="I605" s="230">
        <v>33.20673524345855</v>
      </c>
      <c r="J605" s="230">
        <v>51.16034953185404</v>
      </c>
      <c r="K605" s="230">
        <v>53.668202449328845</v>
      </c>
      <c r="L605" s="230">
        <v>63.09417958274871</v>
      </c>
      <c r="M605" s="230">
        <v>33.71059784681507</v>
      </c>
      <c r="N605" s="230">
        <v>41.35438120346434</v>
      </c>
      <c r="O605" s="230">
        <v>40.1710129526177</v>
      </c>
      <c r="P605" s="230">
        <v>446.4387984233748</v>
      </c>
      <c r="Q605" s="231" t="s">
        <v>143</v>
      </c>
      <c r="R605" s="232" t="s">
        <v>70</v>
      </c>
      <c r="S605" s="232" t="s">
        <v>139</v>
      </c>
    </row>
    <row r="606" ht="15.75" customHeight="1">
      <c r="A606" s="227">
        <v>2018.0</v>
      </c>
      <c r="B606" s="228" t="s">
        <v>40</v>
      </c>
      <c r="C606" s="229" t="s">
        <v>110</v>
      </c>
      <c r="D606" s="230">
        <v>20.364947151527236</v>
      </c>
      <c r="E606" s="230">
        <v>28.18736645010058</v>
      </c>
      <c r="F606" s="230">
        <v>49.26098874288261</v>
      </c>
      <c r="G606" s="230">
        <v>90.98100661481045</v>
      </c>
      <c r="H606" s="230">
        <v>145.2948449709296</v>
      </c>
      <c r="I606" s="230">
        <v>125.24563580018031</v>
      </c>
      <c r="J606" s="230">
        <v>140.53757332410103</v>
      </c>
      <c r="K606" s="230">
        <v>199.7888107701981</v>
      </c>
      <c r="L606" s="230">
        <v>177.56540969416804</v>
      </c>
      <c r="M606" s="230">
        <v>103.02731689306437</v>
      </c>
      <c r="N606" s="230">
        <v>51.58038577957803</v>
      </c>
      <c r="O606" s="230">
        <v>30.877126476540088</v>
      </c>
      <c r="P606" s="230">
        <v>1162.7114126680804</v>
      </c>
      <c r="Q606" s="231" t="s">
        <v>143</v>
      </c>
      <c r="R606" s="232" t="s">
        <v>70</v>
      </c>
      <c r="S606" s="232" t="s">
        <v>139</v>
      </c>
    </row>
    <row r="607" ht="15.75" customHeight="1">
      <c r="A607" s="227">
        <v>2018.0</v>
      </c>
      <c r="B607" s="228" t="s">
        <v>40</v>
      </c>
      <c r="C607" s="229" t="s">
        <v>111</v>
      </c>
      <c r="D607" s="230">
        <v>32.106509997827246</v>
      </c>
      <c r="E607" s="230">
        <v>12.408506417558915</v>
      </c>
      <c r="F607" s="230">
        <v>13.264397217494892</v>
      </c>
      <c r="G607" s="230">
        <v>23.03138395395693</v>
      </c>
      <c r="H607" s="230">
        <v>19.69438123467116</v>
      </c>
      <c r="I607" s="230">
        <v>16.074285107920094</v>
      </c>
      <c r="J607" s="230">
        <v>20.74089544149657</v>
      </c>
      <c r="K607" s="230">
        <v>21.44651240591379</v>
      </c>
      <c r="L607" s="230">
        <v>14.75071012199762</v>
      </c>
      <c r="M607" s="230">
        <v>13.901656440469177</v>
      </c>
      <c r="N607" s="230">
        <v>12.300067495447584</v>
      </c>
      <c r="O607" s="230">
        <v>25.741747379101472</v>
      </c>
      <c r="P607" s="230">
        <v>225.46105321385542</v>
      </c>
      <c r="Q607" s="231" t="s">
        <v>143</v>
      </c>
      <c r="R607" s="232" t="s">
        <v>70</v>
      </c>
      <c r="S607" s="232" t="s">
        <v>139</v>
      </c>
    </row>
    <row r="608" ht="15.75" customHeight="1">
      <c r="A608" s="227">
        <v>2018.0</v>
      </c>
      <c r="B608" s="228" t="s">
        <v>40</v>
      </c>
      <c r="C608" s="229" t="s">
        <v>112</v>
      </c>
      <c r="D608" s="230">
        <v>131.790474607836</v>
      </c>
      <c r="E608" s="230">
        <v>197.78029821691524</v>
      </c>
      <c r="F608" s="230">
        <v>211.6889271609356</v>
      </c>
      <c r="G608" s="230">
        <v>268.4332266148983</v>
      </c>
      <c r="H608" s="230">
        <v>350.7552316084366</v>
      </c>
      <c r="I608" s="230">
        <v>283.4436073946978</v>
      </c>
      <c r="J608" s="230">
        <v>283.0285291774591</v>
      </c>
      <c r="K608" s="230">
        <v>532.9676419084756</v>
      </c>
      <c r="L608" s="230">
        <v>256.09168772788087</v>
      </c>
      <c r="M608" s="230">
        <v>215.1510010277989</v>
      </c>
      <c r="N608" s="230">
        <v>122.66926382297491</v>
      </c>
      <c r="O608" s="230">
        <v>85.44199958065526</v>
      </c>
      <c r="P608" s="230">
        <v>2939.2418888489638</v>
      </c>
      <c r="Q608" s="231" t="s">
        <v>143</v>
      </c>
      <c r="R608" s="232" t="s">
        <v>70</v>
      </c>
      <c r="S608" s="232" t="s">
        <v>139</v>
      </c>
    </row>
    <row r="609" ht="15.75" customHeight="1">
      <c r="A609" s="227">
        <v>2018.0</v>
      </c>
      <c r="B609" s="228" t="s">
        <v>40</v>
      </c>
      <c r="C609" s="229" t="s">
        <v>113</v>
      </c>
      <c r="D609" s="230">
        <v>200.13670637830901</v>
      </c>
      <c r="E609" s="230">
        <v>264.0345146660566</v>
      </c>
      <c r="F609" s="230">
        <v>298.14429357766505</v>
      </c>
      <c r="G609" s="230">
        <v>410.96903056826886</v>
      </c>
      <c r="H609" s="230">
        <v>551.8312853835694</v>
      </c>
      <c r="I609" s="230">
        <v>457.9702635462568</v>
      </c>
      <c r="J609" s="230">
        <v>495.46734747491075</v>
      </c>
      <c r="K609" s="230">
        <v>807.8711675339164</v>
      </c>
      <c r="L609" s="230">
        <v>511.50198712679526</v>
      </c>
      <c r="M609" s="230">
        <v>365.7905722081475</v>
      </c>
      <c r="N609" s="230">
        <v>227.90409830146487</v>
      </c>
      <c r="O609" s="230">
        <v>182.23188638891452</v>
      </c>
      <c r="P609" s="230">
        <v>4773.853153154274</v>
      </c>
      <c r="Q609" s="231" t="s">
        <v>143</v>
      </c>
      <c r="R609" s="232" t="s">
        <v>70</v>
      </c>
      <c r="S609" s="232" t="s">
        <v>139</v>
      </c>
    </row>
    <row r="610" ht="15.75" customHeight="1">
      <c r="A610" s="227">
        <v>2018.0</v>
      </c>
      <c r="B610" s="228" t="s">
        <v>40</v>
      </c>
      <c r="C610" s="229" t="s">
        <v>114</v>
      </c>
      <c r="D610" s="230">
        <v>9.494211683250183</v>
      </c>
      <c r="E610" s="230">
        <v>15.499498303317178</v>
      </c>
      <c r="F610" s="230">
        <v>17.862615497719638</v>
      </c>
      <c r="G610" s="230">
        <v>19.87076168092935</v>
      </c>
      <c r="H610" s="230">
        <v>25.367671635971824</v>
      </c>
      <c r="I610" s="230">
        <v>26.06346661369588</v>
      </c>
      <c r="J610" s="230">
        <v>29.033971632449216</v>
      </c>
      <c r="K610" s="230">
        <v>39.32800997365155</v>
      </c>
      <c r="L610" s="230">
        <v>28.333374509467852</v>
      </c>
      <c r="M610" s="230">
        <v>23.161110792162592</v>
      </c>
      <c r="N610" s="230">
        <v>18.782686439941614</v>
      </c>
      <c r="O610" s="230">
        <v>15.127676094788804</v>
      </c>
      <c r="P610" s="230">
        <v>267.9250548573457</v>
      </c>
      <c r="Q610" s="231" t="s">
        <v>143</v>
      </c>
      <c r="R610" s="232" t="s">
        <v>70</v>
      </c>
      <c r="S610" s="232" t="s">
        <v>139</v>
      </c>
    </row>
    <row r="611" ht="15.75" customHeight="1">
      <c r="A611" s="227">
        <v>2018.0</v>
      </c>
      <c r="B611" s="228" t="s">
        <v>40</v>
      </c>
      <c r="C611" s="229" t="s">
        <v>115</v>
      </c>
      <c r="D611" s="230">
        <v>52.34485482269082</v>
      </c>
      <c r="E611" s="230">
        <v>74.86982756077364</v>
      </c>
      <c r="F611" s="230">
        <v>104.26285387174063</v>
      </c>
      <c r="G611" s="230">
        <v>165.91268853443896</v>
      </c>
      <c r="H611" s="230">
        <v>286.0275722320805</v>
      </c>
      <c r="I611" s="230">
        <v>277.3602812401517</v>
      </c>
      <c r="J611" s="230">
        <v>273.9324334343767</v>
      </c>
      <c r="K611" s="230">
        <v>352.56861196096077</v>
      </c>
      <c r="L611" s="230">
        <v>326.65826918884886</v>
      </c>
      <c r="M611" s="230">
        <v>175.10075000698805</v>
      </c>
      <c r="N611" s="230">
        <v>88.47664692576164</v>
      </c>
      <c r="O611" s="230">
        <v>56.03099482709775</v>
      </c>
      <c r="P611" s="230">
        <v>2233.5457846059103</v>
      </c>
      <c r="Q611" s="231" t="s">
        <v>143</v>
      </c>
      <c r="R611" s="232" t="s">
        <v>70</v>
      </c>
      <c r="S611" s="232" t="s">
        <v>139</v>
      </c>
    </row>
    <row r="612" ht="15.75" customHeight="1">
      <c r="A612" s="227">
        <v>2018.0</v>
      </c>
      <c r="B612" s="228" t="s">
        <v>40</v>
      </c>
      <c r="C612" s="229" t="s">
        <v>116</v>
      </c>
      <c r="D612" s="230">
        <v>22.74211124846096</v>
      </c>
      <c r="E612" s="230">
        <v>7.383061318447553</v>
      </c>
      <c r="F612" s="230">
        <v>8.080228638323971</v>
      </c>
      <c r="G612" s="230">
        <v>17.61900872477705</v>
      </c>
      <c r="H612" s="230">
        <v>12.276164302945023</v>
      </c>
      <c r="I612" s="230">
        <v>9.564199639212458</v>
      </c>
      <c r="J612" s="230">
        <v>14.691467604393402</v>
      </c>
      <c r="K612" s="230">
        <v>15.798930805689826</v>
      </c>
      <c r="L612" s="230">
        <v>9.069228273341537</v>
      </c>
      <c r="M612" s="230">
        <v>8.429037688404478</v>
      </c>
      <c r="N612" s="230">
        <v>7.0745888211316</v>
      </c>
      <c r="O612" s="230">
        <v>18.963087235938083</v>
      </c>
      <c r="P612" s="230">
        <v>151.69111430106594</v>
      </c>
      <c r="Q612" s="231" t="s">
        <v>143</v>
      </c>
      <c r="R612" s="232" t="s">
        <v>70</v>
      </c>
      <c r="S612" s="232" t="s">
        <v>139</v>
      </c>
    </row>
    <row r="613" ht="15.75" customHeight="1">
      <c r="A613" s="227">
        <v>2018.0</v>
      </c>
      <c r="B613" s="228" t="s">
        <v>40</v>
      </c>
      <c r="C613" s="229" t="s">
        <v>117</v>
      </c>
      <c r="D613" s="230">
        <v>31.300237719361046</v>
      </c>
      <c r="E613" s="230">
        <v>53.68322380173414</v>
      </c>
      <c r="F613" s="230">
        <v>57.45842308653967</v>
      </c>
      <c r="G613" s="230">
        <v>60.39747598835211</v>
      </c>
      <c r="H613" s="230">
        <v>78.91992711189823</v>
      </c>
      <c r="I613" s="230">
        <v>72.88549904435085</v>
      </c>
      <c r="J613" s="230">
        <v>63.681419064928306</v>
      </c>
      <c r="K613" s="230">
        <v>119.917719429407</v>
      </c>
      <c r="L613" s="230">
        <v>60.8217758353717</v>
      </c>
      <c r="M613" s="230">
        <v>58.39812885040256</v>
      </c>
      <c r="N613" s="230">
        <v>33.29594303766462</v>
      </c>
      <c r="O613" s="230">
        <v>20.292474900405622</v>
      </c>
      <c r="P613" s="230">
        <v>711.052247870416</v>
      </c>
      <c r="Q613" s="231" t="s">
        <v>143</v>
      </c>
      <c r="R613" s="232" t="s">
        <v>70</v>
      </c>
      <c r="S613" s="232" t="s">
        <v>139</v>
      </c>
    </row>
    <row r="614" ht="15.75" customHeight="1">
      <c r="A614" s="227">
        <v>2018.0</v>
      </c>
      <c r="B614" s="228" t="s">
        <v>40</v>
      </c>
      <c r="C614" s="229" t="s">
        <v>118</v>
      </c>
      <c r="D614" s="230">
        <v>115.88141547376301</v>
      </c>
      <c r="E614" s="230">
        <v>151.43561098427253</v>
      </c>
      <c r="F614" s="230">
        <v>187.6641210943239</v>
      </c>
      <c r="G614" s="230">
        <v>263.79993492849746</v>
      </c>
      <c r="H614" s="230">
        <v>402.59133528289556</v>
      </c>
      <c r="I614" s="230">
        <v>385.8734465374109</v>
      </c>
      <c r="J614" s="230">
        <v>381.33929173614763</v>
      </c>
      <c r="K614" s="230">
        <v>527.6132721697091</v>
      </c>
      <c r="L614" s="230">
        <v>424.8826478070299</v>
      </c>
      <c r="M614" s="230">
        <v>265.08902733795765</v>
      </c>
      <c r="N614" s="230">
        <v>147.62986522449947</v>
      </c>
      <c r="O614" s="230">
        <v>110.41423305823027</v>
      </c>
      <c r="P614" s="230">
        <v>3364.2142016347375</v>
      </c>
      <c r="Q614" s="231" t="s">
        <v>143</v>
      </c>
      <c r="R614" s="232" t="s">
        <v>70</v>
      </c>
      <c r="S614" s="232" t="s">
        <v>139</v>
      </c>
    </row>
    <row r="615" ht="15.75" customHeight="1">
      <c r="A615" s="227">
        <v>2018.0</v>
      </c>
      <c r="B615" s="228" t="s">
        <v>40</v>
      </c>
      <c r="C615" s="229" t="s">
        <v>119</v>
      </c>
      <c r="D615" s="230">
        <v>4.596385511046714</v>
      </c>
      <c r="E615" s="230">
        <v>9.860535519842056</v>
      </c>
      <c r="F615" s="230">
        <v>9.687397109242422</v>
      </c>
      <c r="G615" s="230">
        <v>8.297885579009746</v>
      </c>
      <c r="H615" s="230">
        <v>11.227472180836367</v>
      </c>
      <c r="I615" s="230">
        <v>10.09570840456518</v>
      </c>
      <c r="J615" s="230">
        <v>14.429509237664627</v>
      </c>
      <c r="K615" s="230">
        <v>14.889888886208855</v>
      </c>
      <c r="L615" s="230">
        <v>18.289818356463307</v>
      </c>
      <c r="M615" s="230">
        <v>10.340955831108914</v>
      </c>
      <c r="N615" s="230">
        <v>12.746193046868704</v>
      </c>
      <c r="O615" s="230">
        <v>11.848648315882352</v>
      </c>
      <c r="P615" s="230">
        <v>136.31039797873925</v>
      </c>
      <c r="Q615" s="231" t="s">
        <v>143</v>
      </c>
      <c r="R615" s="232" t="s">
        <v>70</v>
      </c>
      <c r="S615" s="232" t="s">
        <v>139</v>
      </c>
    </row>
    <row r="616" ht="15.75" customHeight="1">
      <c r="A616" s="227">
        <v>2018.0</v>
      </c>
      <c r="B616" s="228" t="s">
        <v>40</v>
      </c>
      <c r="C616" s="229" t="s">
        <v>120</v>
      </c>
      <c r="D616" s="230">
        <v>5.7054358313642295</v>
      </c>
      <c r="E616" s="230">
        <v>9.676277050077102</v>
      </c>
      <c r="F616" s="230">
        <v>13.514526783621559</v>
      </c>
      <c r="G616" s="230">
        <v>23.022407697204144</v>
      </c>
      <c r="H616" s="230">
        <v>40.043709897431924</v>
      </c>
      <c r="I616" s="230">
        <v>34.50468513704921</v>
      </c>
      <c r="J616" s="230">
        <v>36.271905954722214</v>
      </c>
      <c r="K616" s="230">
        <v>51.185473725370315</v>
      </c>
      <c r="L616" s="230">
        <v>48.8894466392658</v>
      </c>
      <c r="M616" s="230">
        <v>26.37147552987576</v>
      </c>
      <c r="N616" s="230">
        <v>14.216941909036949</v>
      </c>
      <c r="O616" s="230">
        <v>7.022405732479925</v>
      </c>
      <c r="P616" s="230">
        <v>310.42469188749914</v>
      </c>
      <c r="Q616" s="231" t="s">
        <v>143</v>
      </c>
      <c r="R616" s="232" t="s">
        <v>70</v>
      </c>
      <c r="S616" s="232" t="s">
        <v>139</v>
      </c>
    </row>
    <row r="617" ht="15.75" customHeight="1">
      <c r="A617" s="227">
        <v>2018.0</v>
      </c>
      <c r="B617" s="228" t="s">
        <v>40</v>
      </c>
      <c r="C617" s="229" t="s">
        <v>121</v>
      </c>
      <c r="D617" s="230">
        <v>9.096844499384385</v>
      </c>
      <c r="E617" s="230">
        <v>3.5157434849750255</v>
      </c>
      <c r="F617" s="230">
        <v>3.7582458782902197</v>
      </c>
      <c r="G617" s="230">
        <v>6.525558786954463</v>
      </c>
      <c r="H617" s="230">
        <v>5.580074683156829</v>
      </c>
      <c r="I617" s="230">
        <v>4.554380780577359</v>
      </c>
      <c r="J617" s="230">
        <v>5.876587041757361</v>
      </c>
      <c r="K617" s="230">
        <v>6.07651184834224</v>
      </c>
      <c r="L617" s="230">
        <v>4.179367867899326</v>
      </c>
      <c r="M617" s="230">
        <v>3.9388026581329334</v>
      </c>
      <c r="N617" s="230">
        <v>3.4850191237101487</v>
      </c>
      <c r="O617" s="230">
        <v>7.293495090745417</v>
      </c>
      <c r="P617" s="230">
        <v>63.88063174392571</v>
      </c>
      <c r="Q617" s="231" t="s">
        <v>143</v>
      </c>
      <c r="R617" s="232" t="s">
        <v>70</v>
      </c>
      <c r="S617" s="232" t="s">
        <v>139</v>
      </c>
    </row>
    <row r="618" ht="15.75" customHeight="1">
      <c r="A618" s="227">
        <v>2018.0</v>
      </c>
      <c r="B618" s="228" t="s">
        <v>40</v>
      </c>
      <c r="C618" s="229" t="s">
        <v>122</v>
      </c>
      <c r="D618" s="230">
        <v>31.300237719361046</v>
      </c>
      <c r="E618" s="230">
        <v>53.68322380173414</v>
      </c>
      <c r="F618" s="230">
        <v>57.45842308653967</v>
      </c>
      <c r="G618" s="230">
        <v>60.39747598835211</v>
      </c>
      <c r="H618" s="230">
        <v>78.91992711189823</v>
      </c>
      <c r="I618" s="230">
        <v>72.88549904435085</v>
      </c>
      <c r="J618" s="230">
        <v>63.681419064928306</v>
      </c>
      <c r="K618" s="230">
        <v>119.917719429407</v>
      </c>
      <c r="L618" s="230">
        <v>60.8217758353717</v>
      </c>
      <c r="M618" s="230">
        <v>58.39812885040256</v>
      </c>
      <c r="N618" s="230">
        <v>33.29594303766462</v>
      </c>
      <c r="O618" s="230">
        <v>20.292474900405622</v>
      </c>
      <c r="P618" s="230">
        <v>711.052247870416</v>
      </c>
      <c r="Q618" s="231" t="s">
        <v>143</v>
      </c>
      <c r="R618" s="232" t="s">
        <v>70</v>
      </c>
      <c r="S618" s="232" t="s">
        <v>139</v>
      </c>
    </row>
    <row r="619" ht="15.75" customHeight="1">
      <c r="A619" s="227">
        <v>2018.0</v>
      </c>
      <c r="B619" s="228" t="s">
        <v>40</v>
      </c>
      <c r="C619" s="229" t="s">
        <v>123</v>
      </c>
      <c r="D619" s="230">
        <v>50.69890356115637</v>
      </c>
      <c r="E619" s="230">
        <v>76.73577985662831</v>
      </c>
      <c r="F619" s="230">
        <v>84.41859285769387</v>
      </c>
      <c r="G619" s="230">
        <v>98.24332805152046</v>
      </c>
      <c r="H619" s="230">
        <v>135.77118387332337</v>
      </c>
      <c r="I619" s="230">
        <v>122.0402733665426</v>
      </c>
      <c r="J619" s="230">
        <v>120.2594212990725</v>
      </c>
      <c r="K619" s="230">
        <v>192.06959388932842</v>
      </c>
      <c r="L619" s="230">
        <v>132.18040869900014</v>
      </c>
      <c r="M619" s="230">
        <v>99.04936286952017</v>
      </c>
      <c r="N619" s="230">
        <v>63.74409711728042</v>
      </c>
      <c r="O619" s="230">
        <v>46.457024039513314</v>
      </c>
      <c r="P619" s="230">
        <v>1221.66796948058</v>
      </c>
      <c r="Q619" s="231" t="s">
        <v>143</v>
      </c>
      <c r="R619" s="232" t="s">
        <v>70</v>
      </c>
      <c r="S619" s="232" t="s">
        <v>139</v>
      </c>
    </row>
    <row r="620" ht="15.75" customHeight="1">
      <c r="A620" s="227">
        <v>2018.0</v>
      </c>
      <c r="B620" s="228" t="s">
        <v>40</v>
      </c>
      <c r="C620" s="229" t="s">
        <v>124</v>
      </c>
      <c r="D620" s="230">
        <v>6128.734281027884</v>
      </c>
      <c r="E620" s="230">
        <v>6142.627118644068</v>
      </c>
      <c r="F620" s="230">
        <v>6198.0</v>
      </c>
      <c r="G620" s="230">
        <v>6198.0</v>
      </c>
      <c r="H620" s="230">
        <v>6198.0</v>
      </c>
      <c r="I620" s="230">
        <v>6198.0</v>
      </c>
      <c r="J620" s="230">
        <v>6198.0</v>
      </c>
      <c r="K620" s="230">
        <v>6198.0</v>
      </c>
      <c r="L620" s="230">
        <v>6198.0</v>
      </c>
      <c r="M620" s="230">
        <v>6171.438217605249</v>
      </c>
      <c r="N620" s="230">
        <v>6106.1749589939855</v>
      </c>
      <c r="O620" s="230">
        <v>6047.791962821213</v>
      </c>
      <c r="P620" s="230">
        <v>6198.0</v>
      </c>
      <c r="Q620" s="231" t="s">
        <v>143</v>
      </c>
      <c r="R620" s="232" t="s">
        <v>70</v>
      </c>
      <c r="S620" s="232" t="s">
        <v>139</v>
      </c>
    </row>
    <row r="621" ht="15.75" customHeight="1">
      <c r="A621" s="227">
        <v>2018.0</v>
      </c>
      <c r="B621" s="228" t="s">
        <v>40</v>
      </c>
      <c r="C621" s="229" t="s">
        <v>125</v>
      </c>
      <c r="D621" s="230">
        <v>23179.91048663893</v>
      </c>
      <c r="E621" s="230">
        <v>22362.723754967214</v>
      </c>
      <c r="F621" s="230">
        <v>45935.495308788515</v>
      </c>
      <c r="G621" s="230">
        <v>52190.21939154447</v>
      </c>
      <c r="H621" s="230">
        <v>54269.10962379341</v>
      </c>
      <c r="I621" s="230">
        <v>54337.0</v>
      </c>
      <c r="J621" s="230">
        <v>54384.0</v>
      </c>
      <c r="K621" s="230">
        <v>54384.0</v>
      </c>
      <c r="L621" s="230">
        <v>54297.068639622405</v>
      </c>
      <c r="M621" s="230">
        <v>53768.48976740236</v>
      </c>
      <c r="N621" s="230">
        <v>31479.702090024264</v>
      </c>
      <c r="O621" s="230">
        <v>26389.387581621333</v>
      </c>
      <c r="P621" s="230">
        <v>54384.0</v>
      </c>
      <c r="Q621" s="231" t="s">
        <v>143</v>
      </c>
      <c r="R621" s="232" t="s">
        <v>70</v>
      </c>
      <c r="S621" s="232" t="s">
        <v>139</v>
      </c>
    </row>
    <row r="622" ht="15.75" customHeight="1">
      <c r="A622" s="227">
        <v>2018.0</v>
      </c>
      <c r="B622" s="228" t="s">
        <v>40</v>
      </c>
      <c r="C622" s="229" t="s">
        <v>126</v>
      </c>
      <c r="D622" s="230">
        <v>29308.644767666818</v>
      </c>
      <c r="E622" s="230">
        <v>28505.35087361128</v>
      </c>
      <c r="F622" s="230">
        <v>52133.495308788515</v>
      </c>
      <c r="G622" s="230">
        <v>58388.21939154447</v>
      </c>
      <c r="H622" s="230">
        <v>60467.10962379341</v>
      </c>
      <c r="I622" s="230">
        <v>60535.0</v>
      </c>
      <c r="J622" s="230">
        <v>60582.0</v>
      </c>
      <c r="K622" s="230">
        <v>60582.0</v>
      </c>
      <c r="L622" s="230">
        <v>60495.068639622405</v>
      </c>
      <c r="M622" s="230">
        <v>59939.927985007605</v>
      </c>
      <c r="N622" s="230">
        <v>37585.87704901825</v>
      </c>
      <c r="O622" s="230">
        <v>32437.179544442544</v>
      </c>
      <c r="P622" s="230">
        <v>60582.0</v>
      </c>
      <c r="Q622" s="231" t="s">
        <v>143</v>
      </c>
      <c r="R622" s="232" t="s">
        <v>70</v>
      </c>
      <c r="S622" s="232" t="s">
        <v>139</v>
      </c>
    </row>
    <row r="623" ht="15.75" customHeight="1">
      <c r="A623" s="227">
        <v>2018.0</v>
      </c>
      <c r="B623" s="228" t="s">
        <v>40</v>
      </c>
      <c r="C623" s="229" t="s">
        <v>127</v>
      </c>
      <c r="D623" s="230">
        <v>18025.75605534247</v>
      </c>
      <c r="E623" s="230">
        <v>17852.82931293735</v>
      </c>
      <c r="F623" s="230">
        <v>26762.219135839303</v>
      </c>
      <c r="G623" s="230">
        <v>45560.769765130644</v>
      </c>
      <c r="H623" s="230">
        <v>65814.7911451731</v>
      </c>
      <c r="I623" s="230">
        <v>63989.39630098696</v>
      </c>
      <c r="J623" s="230">
        <v>79571.12760131698</v>
      </c>
      <c r="K623" s="230">
        <v>96453.7178825713</v>
      </c>
      <c r="L623" s="230">
        <v>79781.94077129668</v>
      </c>
      <c r="M623" s="230">
        <v>46329.85791454684</v>
      </c>
      <c r="N623" s="230">
        <v>25313.324850850073</v>
      </c>
      <c r="O623" s="230">
        <v>22503.995036818134</v>
      </c>
      <c r="P623" s="230">
        <v>587959.7257728098</v>
      </c>
      <c r="Q623" s="231" t="s">
        <v>143</v>
      </c>
      <c r="R623" s="232" t="s">
        <v>70</v>
      </c>
      <c r="S623" s="232" t="s">
        <v>139</v>
      </c>
    </row>
    <row r="624" ht="15.75" customHeight="1">
      <c r="A624" s="227">
        <v>2018.0</v>
      </c>
      <c r="B624" s="228" t="s">
        <v>40</v>
      </c>
      <c r="C624" s="229" t="s">
        <v>128</v>
      </c>
      <c r="D624" s="230">
        <v>3483.417413505319</v>
      </c>
      <c r="E624" s="230">
        <v>3373.1533664488215</v>
      </c>
      <c r="F624" s="230">
        <v>4367.011146535523</v>
      </c>
      <c r="G624" s="230">
        <v>6013.224584832781</v>
      </c>
      <c r="H624" s="230">
        <v>7874.980808918982</v>
      </c>
      <c r="I624" s="230">
        <v>7712.258135044727</v>
      </c>
      <c r="J624" s="230">
        <v>8130.040623186569</v>
      </c>
      <c r="K624" s="230">
        <v>9902.309143286071</v>
      </c>
      <c r="L624" s="230">
        <v>8591.681837464123</v>
      </c>
      <c r="M624" s="230">
        <v>5982.423097719015</v>
      </c>
      <c r="N624" s="230">
        <v>4057.8227652899977</v>
      </c>
      <c r="O624" s="230">
        <v>3817.676044978646</v>
      </c>
      <c r="P624" s="230">
        <v>6108.833247267548</v>
      </c>
      <c r="Q624" s="231" t="s">
        <v>143</v>
      </c>
      <c r="R624" s="232" t="s">
        <v>70</v>
      </c>
      <c r="S624" s="232" t="s">
        <v>139</v>
      </c>
    </row>
    <row r="625" ht="15.75" customHeight="1">
      <c r="A625" s="227">
        <v>2018.0</v>
      </c>
      <c r="B625" s="228" t="s">
        <v>40</v>
      </c>
      <c r="C625" s="229" t="s">
        <v>129</v>
      </c>
      <c r="D625" s="230">
        <v>300.28052980142127</v>
      </c>
      <c r="E625" s="230">
        <v>284.7582921161818</v>
      </c>
      <c r="F625" s="230">
        <v>453.2279710421098</v>
      </c>
      <c r="G625" s="230">
        <v>785.4037090475001</v>
      </c>
      <c r="H625" s="230">
        <v>1163.1978423344572</v>
      </c>
      <c r="I625" s="230">
        <v>1125.7175580196435</v>
      </c>
      <c r="J625" s="230">
        <v>1213.4838570974623</v>
      </c>
      <c r="K625" s="230">
        <v>1567.29429283932</v>
      </c>
      <c r="L625" s="230">
        <v>1316.4802088610818</v>
      </c>
      <c r="M625" s="230">
        <v>788.6844697469892</v>
      </c>
      <c r="N625" s="230">
        <v>406.51015318496724</v>
      </c>
      <c r="O625" s="230">
        <v>364.2600796417139</v>
      </c>
      <c r="P625" s="230">
        <v>9769.298963732848</v>
      </c>
      <c r="Q625" s="231" t="s">
        <v>143</v>
      </c>
      <c r="R625" s="232" t="s">
        <v>70</v>
      </c>
      <c r="S625" s="232" t="s">
        <v>139</v>
      </c>
    </row>
    <row r="626" ht="15.75" customHeight="1">
      <c r="A626" s="227">
        <v>2018.0</v>
      </c>
      <c r="B626" s="228" t="s">
        <v>40</v>
      </c>
      <c r="C626" s="229" t="s">
        <v>130</v>
      </c>
      <c r="D626" s="230">
        <v>68.34623177047303</v>
      </c>
      <c r="E626" s="230">
        <v>66.25421644914137</v>
      </c>
      <c r="F626" s="230">
        <v>86.45536641672945</v>
      </c>
      <c r="G626" s="230">
        <v>142.53580395337056</v>
      </c>
      <c r="H626" s="230">
        <v>201.07605377513275</v>
      </c>
      <c r="I626" s="230">
        <v>174.52665615155897</v>
      </c>
      <c r="J626" s="230">
        <v>212.43881829745166</v>
      </c>
      <c r="K626" s="230">
        <v>274.90352562544075</v>
      </c>
      <c r="L626" s="230">
        <v>255.41029939891436</v>
      </c>
      <c r="M626" s="230">
        <v>150.6395711803486</v>
      </c>
      <c r="N626" s="230">
        <v>105.23483447848996</v>
      </c>
      <c r="O626" s="230">
        <v>96.78988680825925</v>
      </c>
      <c r="P626" s="230">
        <v>1834.6112643053107</v>
      </c>
      <c r="Q626" s="231" t="s">
        <v>143</v>
      </c>
      <c r="R626" s="232" t="s">
        <v>70</v>
      </c>
      <c r="S626" s="232" t="s">
        <v>139</v>
      </c>
    </row>
    <row r="627" ht="15.75" customHeight="1">
      <c r="A627" s="227">
        <v>2018.0</v>
      </c>
      <c r="B627" s="228" t="s">
        <v>40</v>
      </c>
      <c r="C627" s="229" t="s">
        <v>131</v>
      </c>
      <c r="D627" s="230">
        <v>84.58117775440196</v>
      </c>
      <c r="E627" s="230">
        <v>97.75238718253838</v>
      </c>
      <c r="F627" s="230">
        <v>130.20569800778424</v>
      </c>
      <c r="G627" s="230">
        <v>203.40245894014535</v>
      </c>
      <c r="H627" s="230">
        <v>323.6714081709973</v>
      </c>
      <c r="I627" s="230">
        <v>312.98794749306006</v>
      </c>
      <c r="J627" s="230">
        <v>317.6578726712193</v>
      </c>
      <c r="K627" s="230">
        <v>407.69555274030216</v>
      </c>
      <c r="L627" s="230">
        <v>364.06087197165823</v>
      </c>
      <c r="M627" s="230">
        <v>206.6908984875551</v>
      </c>
      <c r="N627" s="230">
        <v>114.33392218683485</v>
      </c>
      <c r="O627" s="230">
        <v>90.12175815782464</v>
      </c>
      <c r="P627" s="230">
        <v>2653.1619537643223</v>
      </c>
      <c r="Q627" s="231" t="s">
        <v>143</v>
      </c>
      <c r="R627" s="232" t="s">
        <v>70</v>
      </c>
      <c r="S627" s="232" t="s">
        <v>139</v>
      </c>
    </row>
    <row r="628" ht="15.75" customHeight="1">
      <c r="A628" s="227">
        <v>2018.0</v>
      </c>
      <c r="B628" s="228" t="s">
        <v>40</v>
      </c>
      <c r="C628" s="229" t="s">
        <v>132</v>
      </c>
      <c r="D628" s="230">
        <v>19.398665841795328</v>
      </c>
      <c r="E628" s="230">
        <v>23.052556054894183</v>
      </c>
      <c r="F628" s="230">
        <v>26.9601697711542</v>
      </c>
      <c r="G628" s="230">
        <v>37.84585206316835</v>
      </c>
      <c r="H628" s="230">
        <v>56.85125676142512</v>
      </c>
      <c r="I628" s="230">
        <v>49.15477432219175</v>
      </c>
      <c r="J628" s="230">
        <v>56.5780022341442</v>
      </c>
      <c r="K628" s="230">
        <v>72.1518744599214</v>
      </c>
      <c r="L628" s="230">
        <v>71.35863286362844</v>
      </c>
      <c r="M628" s="230">
        <v>40.65123401911761</v>
      </c>
      <c r="N628" s="230">
        <v>30.4481540796158</v>
      </c>
      <c r="O628" s="230">
        <v>26.16454913910769</v>
      </c>
      <c r="P628" s="230">
        <v>510.6157216101641</v>
      </c>
      <c r="Q628" s="231" t="s">
        <v>143</v>
      </c>
      <c r="R628" s="232" t="s">
        <v>70</v>
      </c>
      <c r="S628" s="232" t="s">
        <v>139</v>
      </c>
    </row>
    <row r="629" ht="15.75" customHeight="1">
      <c r="A629" s="227">
        <v>2019.0</v>
      </c>
      <c r="B629" s="228" t="s">
        <v>40</v>
      </c>
      <c r="C629" s="229" t="s">
        <v>73</v>
      </c>
      <c r="D629" s="230">
        <v>18365.42612198039</v>
      </c>
      <c r="E629" s="230">
        <v>19660.43039165945</v>
      </c>
      <c r="F629" s="230">
        <v>27121.32130539097</v>
      </c>
      <c r="G629" s="230">
        <v>45465.839089128174</v>
      </c>
      <c r="H629" s="230">
        <v>62163.13638384628</v>
      </c>
      <c r="I629" s="230">
        <v>57591.40707671021</v>
      </c>
      <c r="J629" s="230">
        <v>71256.86045652401</v>
      </c>
      <c r="K629" s="230">
        <v>89484.11959431556</v>
      </c>
      <c r="L629" s="230">
        <v>67095.40816382351</v>
      </c>
      <c r="M629" s="230">
        <v>41276.04604653782</v>
      </c>
      <c r="N629" s="230">
        <v>23773.379098164984</v>
      </c>
      <c r="O629" s="230">
        <v>20148.19088019519</v>
      </c>
      <c r="P629" s="230">
        <v>543401.5646082766</v>
      </c>
      <c r="Q629" s="231" t="s">
        <v>144</v>
      </c>
      <c r="R629" s="232" t="s">
        <v>70</v>
      </c>
      <c r="S629" s="232" t="s">
        <v>139</v>
      </c>
    </row>
    <row r="630" ht="15.75" customHeight="1">
      <c r="A630" s="227">
        <v>2019.0</v>
      </c>
      <c r="B630" s="228" t="s">
        <v>40</v>
      </c>
      <c r="C630" s="229" t="s">
        <v>77</v>
      </c>
      <c r="D630" s="230">
        <v>6598.843653531267</v>
      </c>
      <c r="E630" s="230">
        <v>7118.4518625356</v>
      </c>
      <c r="F630" s="230">
        <v>9663.84830707173</v>
      </c>
      <c r="G630" s="230">
        <v>16103.97164095004</v>
      </c>
      <c r="H630" s="230">
        <v>21458.82476133911</v>
      </c>
      <c r="I630" s="230">
        <v>19812.951585603387</v>
      </c>
      <c r="J630" s="230">
        <v>24899.545945274</v>
      </c>
      <c r="K630" s="230">
        <v>30574.663761478423</v>
      </c>
      <c r="L630" s="230">
        <v>23445.59885571286</v>
      </c>
      <c r="M630" s="230">
        <v>14709.467793497872</v>
      </c>
      <c r="N630" s="230">
        <v>8465.631356357788</v>
      </c>
      <c r="O630" s="230">
        <v>7201.838028328893</v>
      </c>
      <c r="P630" s="230">
        <v>190053.637551681</v>
      </c>
      <c r="Q630" s="231" t="s">
        <v>144</v>
      </c>
      <c r="R630" s="232" t="s">
        <v>70</v>
      </c>
      <c r="S630" s="232" t="s">
        <v>139</v>
      </c>
    </row>
    <row r="631" ht="15.75" customHeight="1">
      <c r="A631" s="227">
        <v>2019.0</v>
      </c>
      <c r="B631" s="228" t="s">
        <v>40</v>
      </c>
      <c r="C631" s="229" t="s">
        <v>78</v>
      </c>
      <c r="D631" s="230">
        <v>24964.269775511653</v>
      </c>
      <c r="E631" s="230">
        <v>26778.88225419505</v>
      </c>
      <c r="F631" s="230">
        <v>36785.169612462705</v>
      </c>
      <c r="G631" s="230">
        <v>61569.810730078214</v>
      </c>
      <c r="H631" s="230">
        <v>83621.96114518539</v>
      </c>
      <c r="I631" s="230">
        <v>77404.35866231359</v>
      </c>
      <c r="J631" s="230">
        <v>96156.40640179801</v>
      </c>
      <c r="K631" s="230">
        <v>120058.78335579399</v>
      </c>
      <c r="L631" s="230">
        <v>90541.00701953637</v>
      </c>
      <c r="M631" s="230">
        <v>55985.513840035695</v>
      </c>
      <c r="N631" s="230">
        <v>32239.010454522773</v>
      </c>
      <c r="O631" s="230">
        <v>27350.028908524084</v>
      </c>
      <c r="P631" s="230">
        <v>733455.2021599575</v>
      </c>
      <c r="Q631" s="231" t="s">
        <v>144</v>
      </c>
      <c r="R631" s="232" t="s">
        <v>70</v>
      </c>
      <c r="S631" s="232" t="s">
        <v>139</v>
      </c>
    </row>
    <row r="632" ht="15.75" customHeight="1">
      <c r="A632" s="227">
        <v>2019.0</v>
      </c>
      <c r="B632" s="228" t="s">
        <v>40</v>
      </c>
      <c r="C632" s="229" t="s">
        <v>79</v>
      </c>
      <c r="D632" s="230">
        <v>15304.52176831699</v>
      </c>
      <c r="E632" s="230">
        <v>16383.691993049546</v>
      </c>
      <c r="F632" s="230">
        <v>22601.101087825813</v>
      </c>
      <c r="G632" s="230">
        <v>37888.19924094014</v>
      </c>
      <c r="H632" s="230">
        <v>51802.61365320523</v>
      </c>
      <c r="I632" s="230">
        <v>47992.83923059184</v>
      </c>
      <c r="J632" s="230">
        <v>59380.717047103346</v>
      </c>
      <c r="K632" s="230">
        <v>74570.09966192963</v>
      </c>
      <c r="L632" s="230">
        <v>55912.840136519604</v>
      </c>
      <c r="M632" s="230">
        <v>34396.70503878151</v>
      </c>
      <c r="N632" s="230">
        <v>19811.14924847082</v>
      </c>
      <c r="O632" s="230">
        <v>16790.159066829325</v>
      </c>
      <c r="P632" s="230">
        <v>452834.6371735638</v>
      </c>
      <c r="Q632" s="231" t="s">
        <v>144</v>
      </c>
      <c r="R632" s="232" t="s">
        <v>70</v>
      </c>
      <c r="S632" s="232" t="s">
        <v>139</v>
      </c>
    </row>
    <row r="633" ht="15.75" customHeight="1">
      <c r="A633" s="227">
        <v>2019.0</v>
      </c>
      <c r="B633" s="228" t="s">
        <v>40</v>
      </c>
      <c r="C633" s="229" t="s">
        <v>80</v>
      </c>
      <c r="D633" s="230">
        <v>3060.904353663398</v>
      </c>
      <c r="E633" s="230">
        <v>3276.7383986099094</v>
      </c>
      <c r="F633" s="230">
        <v>4520.220217565163</v>
      </c>
      <c r="G633" s="230">
        <v>7577.639848188028</v>
      </c>
      <c r="H633" s="230">
        <v>10360.522730641047</v>
      </c>
      <c r="I633" s="230">
        <v>9598.567846118369</v>
      </c>
      <c r="J633" s="230">
        <v>11876.14340942067</v>
      </c>
      <c r="K633" s="230">
        <v>14914.019932385929</v>
      </c>
      <c r="L633" s="230">
        <v>11182.56802730392</v>
      </c>
      <c r="M633" s="230">
        <v>6879.341007756304</v>
      </c>
      <c r="N633" s="230">
        <v>3962.229849694165</v>
      </c>
      <c r="O633" s="230">
        <v>3358.031813365865</v>
      </c>
      <c r="P633" s="230">
        <v>90566.92743471276</v>
      </c>
      <c r="Q633" s="231" t="s">
        <v>144</v>
      </c>
      <c r="R633" s="232" t="s">
        <v>70</v>
      </c>
      <c r="S633" s="232" t="s">
        <v>139</v>
      </c>
    </row>
    <row r="634" ht="15.75" customHeight="1">
      <c r="A634" s="227">
        <v>2019.0</v>
      </c>
      <c r="B634" s="228" t="s">
        <v>40</v>
      </c>
      <c r="C634" s="229" t="s">
        <v>81</v>
      </c>
      <c r="D634" s="230">
        <v>3573.9184421117297</v>
      </c>
      <c r="E634" s="230">
        <v>4334.923116321112</v>
      </c>
      <c r="F634" s="230">
        <v>4826.778606616664</v>
      </c>
      <c r="G634" s="230">
        <v>7340.157930402205</v>
      </c>
      <c r="H634" s="230">
        <v>8847.452605556486</v>
      </c>
      <c r="I634" s="230">
        <v>9179.761694660934</v>
      </c>
      <c r="J634" s="230">
        <v>12085.703130977756</v>
      </c>
      <c r="K634" s="230">
        <v>16189.905933306392</v>
      </c>
      <c r="L634" s="230">
        <v>10387.048023097901</v>
      </c>
      <c r="M634" s="230">
        <v>8204.444407446468</v>
      </c>
      <c r="N634" s="230">
        <v>6642.871764601823</v>
      </c>
      <c r="O634" s="230">
        <v>5420.519879448433</v>
      </c>
      <c r="P634" s="230">
        <v>97033.4855345479</v>
      </c>
      <c r="Q634" s="231" t="s">
        <v>144</v>
      </c>
      <c r="R634" s="232" t="s">
        <v>70</v>
      </c>
      <c r="S634" s="232" t="s">
        <v>139</v>
      </c>
    </row>
    <row r="635" ht="15.75" customHeight="1">
      <c r="A635" s="227">
        <v>2019.0</v>
      </c>
      <c r="B635" s="228" t="s">
        <v>40</v>
      </c>
      <c r="C635" s="229" t="s">
        <v>82</v>
      </c>
      <c r="D635" s="230">
        <v>11782.432316755683</v>
      </c>
      <c r="E635" s="230">
        <v>12877.863252965792</v>
      </c>
      <c r="F635" s="230">
        <v>21607.62138871976</v>
      </c>
      <c r="G635" s="230">
        <v>40187.978736793186</v>
      </c>
      <c r="H635" s="230">
        <v>58742.73866725302</v>
      </c>
      <c r="I635" s="230">
        <v>54917.194456761994</v>
      </c>
      <c r="J635" s="230">
        <v>70123.23900894489</v>
      </c>
      <c r="K635" s="230">
        <v>79969.17561281114</v>
      </c>
      <c r="L635" s="230">
        <v>68036.6833441327</v>
      </c>
      <c r="M635" s="230">
        <v>37558.75866737739</v>
      </c>
      <c r="N635" s="230">
        <v>19599.941841047916</v>
      </c>
      <c r="O635" s="230">
        <v>15042.888024540702</v>
      </c>
      <c r="P635" s="230">
        <v>490446.5153181042</v>
      </c>
      <c r="Q635" s="231" t="s">
        <v>144</v>
      </c>
      <c r="R635" s="232" t="s">
        <v>70</v>
      </c>
      <c r="S635" s="232" t="s">
        <v>139</v>
      </c>
    </row>
    <row r="636" ht="15.75" customHeight="1">
      <c r="A636" s="227">
        <v>2019.0</v>
      </c>
      <c r="B636" s="228" t="s">
        <v>40</v>
      </c>
      <c r="C636" s="229" t="s">
        <v>83</v>
      </c>
      <c r="D636" s="230">
        <v>4245.956110978375</v>
      </c>
      <c r="E636" s="230">
        <v>1345.1543617945542</v>
      </c>
      <c r="F636" s="230">
        <v>1478.2284366277568</v>
      </c>
      <c r="G636" s="230">
        <v>3301.415389273552</v>
      </c>
      <c r="H636" s="230">
        <v>2262.1336570647454</v>
      </c>
      <c r="I636" s="230">
        <v>1741.0909017856025</v>
      </c>
      <c r="J636" s="230">
        <v>2716.344671373879</v>
      </c>
      <c r="K636" s="230">
        <v>2878.356256756691</v>
      </c>
      <c r="L636" s="230">
        <v>1635.5501659444478</v>
      </c>
      <c r="M636" s="230">
        <v>1530.0935473459</v>
      </c>
      <c r="N636" s="230">
        <v>1319.9316271060047</v>
      </c>
      <c r="O636" s="230">
        <v>3503.636992685213</v>
      </c>
      <c r="P636" s="230">
        <v>27957.892118736723</v>
      </c>
      <c r="Q636" s="231" t="s">
        <v>144</v>
      </c>
      <c r="R636" s="232" t="s">
        <v>70</v>
      </c>
      <c r="S636" s="232" t="s">
        <v>139</v>
      </c>
    </row>
    <row r="637" ht="15.75" customHeight="1">
      <c r="A637" s="227">
        <v>2019.0</v>
      </c>
      <c r="B637" s="228" t="s">
        <v>40</v>
      </c>
      <c r="C637" s="229" t="s">
        <v>84</v>
      </c>
      <c r="D637" s="230">
        <v>5361.962905665867</v>
      </c>
      <c r="E637" s="230">
        <v>8220.941523113597</v>
      </c>
      <c r="F637" s="230">
        <v>8872.541180498523</v>
      </c>
      <c r="G637" s="230">
        <v>10740.258673609267</v>
      </c>
      <c r="H637" s="230">
        <v>13769.63621531114</v>
      </c>
      <c r="I637" s="230">
        <v>11566.311609105063</v>
      </c>
      <c r="J637" s="230">
        <v>11231.119590501476</v>
      </c>
      <c r="K637" s="230">
        <v>21021.34555291975</v>
      </c>
      <c r="L637" s="230">
        <v>10481.725486361305</v>
      </c>
      <c r="M637" s="230">
        <v>8692.217217865922</v>
      </c>
      <c r="N637" s="230">
        <v>4676.265221767028</v>
      </c>
      <c r="O637" s="230">
        <v>3382.984011849735</v>
      </c>
      <c r="P637" s="230">
        <v>118017.30918856867</v>
      </c>
      <c r="Q637" s="231" t="s">
        <v>144</v>
      </c>
      <c r="R637" s="232" t="s">
        <v>70</v>
      </c>
      <c r="S637" s="232" t="s">
        <v>139</v>
      </c>
    </row>
    <row r="638" ht="15.75" customHeight="1">
      <c r="A638" s="227">
        <v>2019.0</v>
      </c>
      <c r="B638" s="228" t="s">
        <v>40</v>
      </c>
      <c r="C638" s="229" t="s">
        <v>85</v>
      </c>
      <c r="D638" s="230">
        <v>2851.6212136513986</v>
      </c>
      <c r="E638" s="230">
        <v>3212.783952389545</v>
      </c>
      <c r="F638" s="230">
        <v>4486.848622991174</v>
      </c>
      <c r="G638" s="230">
        <v>7652.225525090347</v>
      </c>
      <c r="H638" s="230">
        <v>9523.382802053524</v>
      </c>
      <c r="I638" s="230">
        <v>9104.523065613675</v>
      </c>
      <c r="J638" s="230">
        <v>16838.690764893505</v>
      </c>
      <c r="K638" s="230">
        <v>17018.666813748496</v>
      </c>
      <c r="L638" s="230">
        <v>13318.268631629287</v>
      </c>
      <c r="M638" s="230">
        <v>7740.307688286715</v>
      </c>
      <c r="N638" s="230">
        <v>4714.946659491472</v>
      </c>
      <c r="O638" s="230">
        <v>3823.359036886969</v>
      </c>
      <c r="P638" s="230">
        <v>100285.6247767261</v>
      </c>
      <c r="Q638" s="231" t="s">
        <v>144</v>
      </c>
      <c r="R638" s="232" t="s">
        <v>70</v>
      </c>
      <c r="S638" s="232" t="s">
        <v>139</v>
      </c>
    </row>
    <row r="639" ht="15.75" customHeight="1">
      <c r="A639" s="227">
        <v>2019.0</v>
      </c>
      <c r="B639" s="228" t="s">
        <v>40</v>
      </c>
      <c r="C639" s="229" t="s">
        <v>86</v>
      </c>
      <c r="D639" s="230">
        <v>4375.6967233914975</v>
      </c>
      <c r="E639" s="230">
        <v>4544.037256594405</v>
      </c>
      <c r="F639" s="230">
        <v>6199.888900326118</v>
      </c>
      <c r="G639" s="230">
        <v>10404.09284038638</v>
      </c>
      <c r="H639" s="230">
        <v>14171.854238976752</v>
      </c>
      <c r="I639" s="230">
        <v>13103.092575254286</v>
      </c>
      <c r="J639" s="230">
        <v>14539.736142195368</v>
      </c>
      <c r="K639" s="230">
        <v>19328.006936788694</v>
      </c>
      <c r="L639" s="230">
        <v>14466.21902570745</v>
      </c>
      <c r="M639" s="230">
        <v>9334.919934843654</v>
      </c>
      <c r="N639" s="230">
        <v>5412.4124377744265</v>
      </c>
      <c r="O639" s="230">
        <v>4707.495181143039</v>
      </c>
      <c r="P639" s="230">
        <v>120587.45219338207</v>
      </c>
      <c r="Q639" s="231" t="s">
        <v>144</v>
      </c>
      <c r="R639" s="232" t="s">
        <v>70</v>
      </c>
      <c r="S639" s="232" t="s">
        <v>139</v>
      </c>
    </row>
    <row r="640" ht="15.75" customHeight="1">
      <c r="A640" s="227">
        <v>2019.0</v>
      </c>
      <c r="B640" s="228" t="s">
        <v>40</v>
      </c>
      <c r="C640" s="229" t="s">
        <v>87</v>
      </c>
      <c r="D640" s="230">
        <v>1609.345955648073</v>
      </c>
      <c r="E640" s="230">
        <v>1723.1631251977374</v>
      </c>
      <c r="F640" s="230">
        <v>2280.218037371298</v>
      </c>
      <c r="G640" s="230">
        <v>3814.038997132757</v>
      </c>
      <c r="H640" s="230">
        <v>5506.724295774807</v>
      </c>
      <c r="I640" s="230">
        <v>5098.870974296074</v>
      </c>
      <c r="J640" s="230">
        <v>5541.0316256238975</v>
      </c>
      <c r="K640" s="230">
        <v>7533.0121209870795</v>
      </c>
      <c r="L640" s="230">
        <v>5587.237855422309</v>
      </c>
      <c r="M640" s="230">
        <v>3354.1452112954075</v>
      </c>
      <c r="N640" s="230">
        <v>2017.7310098278872</v>
      </c>
      <c r="O640" s="230">
        <v>1720.5021555786834</v>
      </c>
      <c r="P640" s="230">
        <v>45786.02136415601</v>
      </c>
      <c r="Q640" s="231" t="s">
        <v>144</v>
      </c>
      <c r="R640" s="232" t="s">
        <v>70</v>
      </c>
      <c r="S640" s="232" t="s">
        <v>139</v>
      </c>
    </row>
    <row r="641" ht="15.75" customHeight="1">
      <c r="A641" s="227">
        <v>2019.0</v>
      </c>
      <c r="B641" s="228" t="s">
        <v>40</v>
      </c>
      <c r="C641" s="229" t="s">
        <v>88</v>
      </c>
      <c r="D641" s="230">
        <v>4465.606630239006</v>
      </c>
      <c r="E641" s="230">
        <v>4854.128097999076</v>
      </c>
      <c r="F641" s="230">
        <v>6826.0102073838825</v>
      </c>
      <c r="G641" s="230">
        <v>11225.013620900036</v>
      </c>
      <c r="H641" s="230">
        <v>15542.410294986903</v>
      </c>
      <c r="I641" s="230">
        <v>14218.71051815836</v>
      </c>
      <c r="J641" s="230">
        <v>15501.770992292439</v>
      </c>
      <c r="K641" s="230">
        <v>21238.697090728812</v>
      </c>
      <c r="L641" s="230">
        <v>15469.484846921854</v>
      </c>
      <c r="M641" s="230">
        <v>9895.661077343191</v>
      </c>
      <c r="N641" s="230">
        <v>5341.358662460031</v>
      </c>
      <c r="O641" s="230">
        <v>4510.831711522728</v>
      </c>
      <c r="P641" s="230">
        <v>129089.68375093632</v>
      </c>
      <c r="Q641" s="231" t="s">
        <v>144</v>
      </c>
      <c r="R641" s="232" t="s">
        <v>70</v>
      </c>
      <c r="S641" s="232" t="s">
        <v>139</v>
      </c>
    </row>
    <row r="642" ht="15.75" customHeight="1">
      <c r="A642" s="227">
        <v>2019.0</v>
      </c>
      <c r="B642" s="228" t="s">
        <v>40</v>
      </c>
      <c r="C642" s="229" t="s">
        <v>89</v>
      </c>
      <c r="D642" s="230">
        <v>2002.2512453870143</v>
      </c>
      <c r="E642" s="230">
        <v>2049.579560868781</v>
      </c>
      <c r="F642" s="230">
        <v>2808.1353197533404</v>
      </c>
      <c r="G642" s="230">
        <v>4792.8282574306195</v>
      </c>
      <c r="H642" s="230">
        <v>7058.24202141325</v>
      </c>
      <c r="I642" s="230">
        <v>6467.642097269444</v>
      </c>
      <c r="J642" s="230">
        <v>6959.487522098131</v>
      </c>
      <c r="K642" s="230">
        <v>9451.716699676555</v>
      </c>
      <c r="L642" s="230">
        <v>7071.629776838699</v>
      </c>
      <c r="M642" s="230">
        <v>4071.6711270125456</v>
      </c>
      <c r="N642" s="230">
        <v>2324.7004789170046</v>
      </c>
      <c r="O642" s="230">
        <v>2027.9709816979062</v>
      </c>
      <c r="P642" s="230">
        <v>57085.85508836329</v>
      </c>
      <c r="Q642" s="231" t="s">
        <v>144</v>
      </c>
      <c r="R642" s="232" t="s">
        <v>70</v>
      </c>
      <c r="S642" s="232" t="s">
        <v>139</v>
      </c>
    </row>
    <row r="643" ht="15.75" customHeight="1">
      <c r="A643" s="227">
        <v>2019.0</v>
      </c>
      <c r="B643" s="228" t="s">
        <v>40</v>
      </c>
      <c r="C643" s="229" t="s">
        <v>90</v>
      </c>
      <c r="D643" s="230">
        <v>15304.52176831699</v>
      </c>
      <c r="E643" s="230">
        <v>16383.691993049546</v>
      </c>
      <c r="F643" s="230">
        <v>22601.101087825813</v>
      </c>
      <c r="G643" s="230">
        <v>37888.19924094014</v>
      </c>
      <c r="H643" s="230">
        <v>51802.61365320523</v>
      </c>
      <c r="I643" s="230">
        <v>47992.83923059184</v>
      </c>
      <c r="J643" s="230">
        <v>59380.717047103346</v>
      </c>
      <c r="K643" s="230">
        <v>74570.09966192963</v>
      </c>
      <c r="L643" s="230">
        <v>55912.840136519604</v>
      </c>
      <c r="M643" s="230">
        <v>34396.70503878151</v>
      </c>
      <c r="N643" s="230">
        <v>19811.14924847082</v>
      </c>
      <c r="O643" s="230">
        <v>16790.159066829325</v>
      </c>
      <c r="P643" s="230">
        <v>452834.6371735638</v>
      </c>
      <c r="Q643" s="231" t="s">
        <v>144</v>
      </c>
      <c r="R643" s="232" t="s">
        <v>70</v>
      </c>
      <c r="S643" s="232" t="s">
        <v>139</v>
      </c>
    </row>
    <row r="644" ht="15.75" customHeight="1">
      <c r="A644" s="227">
        <v>2019.0</v>
      </c>
      <c r="B644" s="228" t="s">
        <v>40</v>
      </c>
      <c r="C644" s="229" t="s">
        <v>91</v>
      </c>
      <c r="D644" s="230">
        <v>140741.0</v>
      </c>
      <c r="E644" s="230">
        <v>140741.0</v>
      </c>
      <c r="F644" s="230">
        <v>140741.0</v>
      </c>
      <c r="G644" s="230">
        <v>140741.0</v>
      </c>
      <c r="H644" s="230">
        <v>140741.0</v>
      </c>
      <c r="I644" s="230">
        <v>140741.0</v>
      </c>
      <c r="J644" s="230">
        <v>140741.0</v>
      </c>
      <c r="K644" s="230">
        <v>140741.0</v>
      </c>
      <c r="L644" s="230">
        <v>140741.0</v>
      </c>
      <c r="M644" s="230">
        <v>140741.0</v>
      </c>
      <c r="N644" s="230">
        <v>140741.0</v>
      </c>
      <c r="O644" s="230">
        <v>140741.0</v>
      </c>
      <c r="P644" s="230">
        <v>140741.0</v>
      </c>
      <c r="Q644" s="231" t="s">
        <v>144</v>
      </c>
      <c r="R644" s="232" t="s">
        <v>70</v>
      </c>
      <c r="S644" s="232" t="s">
        <v>139</v>
      </c>
    </row>
    <row r="645" ht="15.75" customHeight="1">
      <c r="A645" s="227">
        <v>2019.0</v>
      </c>
      <c r="B645" s="228" t="s">
        <v>40</v>
      </c>
      <c r="C645" s="229" t="s">
        <v>92</v>
      </c>
      <c r="D645" s="230">
        <v>1682.4588120086316</v>
      </c>
      <c r="E645" s="230">
        <v>1743.0999861942905</v>
      </c>
      <c r="F645" s="230">
        <v>1790.827966924608</v>
      </c>
      <c r="G645" s="230">
        <v>1973.6488438723227</v>
      </c>
      <c r="H645" s="230">
        <v>2086.432901276391</v>
      </c>
      <c r="I645" s="230">
        <v>2113.3634208414896</v>
      </c>
      <c r="J645" s="230">
        <v>2249.900625583927</v>
      </c>
      <c r="K645" s="230">
        <v>2534.252560181334</v>
      </c>
      <c r="L645" s="230">
        <v>2198.801770592803</v>
      </c>
      <c r="M645" s="230">
        <v>2030.6005594868718</v>
      </c>
      <c r="N645" s="230">
        <v>1900.51567304008</v>
      </c>
      <c r="O645" s="230">
        <v>1797.5780600129833</v>
      </c>
      <c r="P645" s="230">
        <v>2008.4567650013114</v>
      </c>
      <c r="Q645" s="231" t="s">
        <v>144</v>
      </c>
      <c r="R645" s="232" t="s">
        <v>70</v>
      </c>
      <c r="S645" s="232" t="s">
        <v>139</v>
      </c>
    </row>
    <row r="646" ht="15.75" customHeight="1">
      <c r="A646" s="227">
        <v>2019.0</v>
      </c>
      <c r="B646" s="228" t="s">
        <v>40</v>
      </c>
      <c r="C646" s="229" t="s">
        <v>93</v>
      </c>
      <c r="D646" s="230">
        <v>1459.2987322597219</v>
      </c>
      <c r="E646" s="230">
        <v>1529.216077412524</v>
      </c>
      <c r="F646" s="230">
        <v>2499.019326325751</v>
      </c>
      <c r="G646" s="230">
        <v>4050.611714534984</v>
      </c>
      <c r="H646" s="230">
        <v>5767.420422252515</v>
      </c>
      <c r="I646" s="230">
        <v>5458.074771564094</v>
      </c>
      <c r="J646" s="230">
        <v>5881.616645997268</v>
      </c>
      <c r="K646" s="230">
        <v>7102.055213193251</v>
      </c>
      <c r="L646" s="230">
        <v>6124.387318378116</v>
      </c>
      <c r="M646" s="230">
        <v>3811.77305467761</v>
      </c>
      <c r="N646" s="230">
        <v>2167.797994268789</v>
      </c>
      <c r="O646" s="230">
        <v>1741.2423177142186</v>
      </c>
      <c r="P646" s="230">
        <v>3966.0427990482367</v>
      </c>
      <c r="Q646" s="231" t="s">
        <v>144</v>
      </c>
      <c r="R646" s="232" t="s">
        <v>70</v>
      </c>
      <c r="S646" s="232" t="s">
        <v>139</v>
      </c>
    </row>
    <row r="647" ht="15.75" customHeight="1">
      <c r="A647" s="227">
        <v>2019.0</v>
      </c>
      <c r="B647" s="228" t="s">
        <v>40</v>
      </c>
      <c r="C647" s="229" t="s">
        <v>94</v>
      </c>
      <c r="D647" s="230">
        <v>446.93606143859563</v>
      </c>
      <c r="E647" s="230">
        <v>141.59307745384928</v>
      </c>
      <c r="F647" s="230">
        <v>155.60066522230406</v>
      </c>
      <c r="G647" s="230">
        <v>347.5122098976883</v>
      </c>
      <c r="H647" s="230">
        <v>238.11576961949274</v>
      </c>
      <c r="I647" s="230">
        <v>183.2699844067213</v>
      </c>
      <c r="J647" s="230">
        <v>285.92673998549975</v>
      </c>
      <c r="K647" s="230">
        <v>302.98033592145305</v>
      </c>
      <c r="L647" s="230">
        <v>172.16059948486262</v>
      </c>
      <c r="M647" s="230">
        <v>161.06006887711533</v>
      </c>
      <c r="N647" s="230">
        <v>138.93809247384357</v>
      </c>
      <c r="O647" s="230">
        <v>368.7983759823818</v>
      </c>
      <c r="P647" s="230">
        <v>245.24099839698397</v>
      </c>
      <c r="Q647" s="231" t="s">
        <v>144</v>
      </c>
      <c r="R647" s="232" t="s">
        <v>70</v>
      </c>
      <c r="S647" s="232" t="s">
        <v>139</v>
      </c>
    </row>
    <row r="648" ht="15.75" customHeight="1">
      <c r="A648" s="227">
        <v>2019.0</v>
      </c>
      <c r="B648" s="228" t="s">
        <v>40</v>
      </c>
      <c r="C648" s="229" t="s">
        <v>95</v>
      </c>
      <c r="D648" s="230">
        <v>556.4483421945694</v>
      </c>
      <c r="E648" s="230">
        <v>853.1445223131357</v>
      </c>
      <c r="F648" s="230">
        <v>920.765569960306</v>
      </c>
      <c r="G648" s="230">
        <v>1114.591659587125</v>
      </c>
      <c r="H648" s="230">
        <v>1428.9713262536425</v>
      </c>
      <c r="I648" s="230">
        <v>1200.3169424002317</v>
      </c>
      <c r="J648" s="230">
        <v>1165.5317254283405</v>
      </c>
      <c r="K648" s="230">
        <v>2181.531854922217</v>
      </c>
      <c r="L648" s="230">
        <v>1087.7618649806775</v>
      </c>
      <c r="M648" s="230">
        <v>902.0520928568299</v>
      </c>
      <c r="N648" s="230">
        <v>485.2887041730188</v>
      </c>
      <c r="O648" s="230">
        <v>351.0758798937921</v>
      </c>
      <c r="P648" s="230">
        <v>1020.6233737469905</v>
      </c>
      <c r="Q648" s="231" t="s">
        <v>144</v>
      </c>
      <c r="R648" s="232" t="s">
        <v>70</v>
      </c>
      <c r="S648" s="232" t="s">
        <v>139</v>
      </c>
    </row>
    <row r="649" ht="15.75" customHeight="1">
      <c r="A649" s="227">
        <v>2019.0</v>
      </c>
      <c r="B649" s="228" t="s">
        <v>40</v>
      </c>
      <c r="C649" s="229" t="s">
        <v>96</v>
      </c>
      <c r="D649" s="230">
        <v>4145.1419479015185</v>
      </c>
      <c r="E649" s="230">
        <v>4267.053663373799</v>
      </c>
      <c r="F649" s="230">
        <v>5366.213528432969</v>
      </c>
      <c r="G649" s="230">
        <v>7486.364427892119</v>
      </c>
      <c r="H649" s="230">
        <v>9520.94041940204</v>
      </c>
      <c r="I649" s="230">
        <v>8955.025119212536</v>
      </c>
      <c r="J649" s="230">
        <v>9582.975736995035</v>
      </c>
      <c r="K649" s="230">
        <v>12120.819964218255</v>
      </c>
      <c r="L649" s="230">
        <v>9583.11155343646</v>
      </c>
      <c r="M649" s="230">
        <v>6905.485775898427</v>
      </c>
      <c r="N649" s="230">
        <v>4692.540463955732</v>
      </c>
      <c r="O649" s="230">
        <v>4258.694633603376</v>
      </c>
      <c r="P649" s="230">
        <v>7240.363936193524</v>
      </c>
      <c r="Q649" s="231" t="s">
        <v>144</v>
      </c>
      <c r="R649" s="232" t="s">
        <v>70</v>
      </c>
      <c r="S649" s="232" t="s">
        <v>139</v>
      </c>
    </row>
    <row r="650" ht="15.75" customHeight="1">
      <c r="A650" s="227">
        <v>2019.0</v>
      </c>
      <c r="B650" s="228" t="s">
        <v>40</v>
      </c>
      <c r="C650" s="229" t="s">
        <v>97</v>
      </c>
      <c r="D650" s="230">
        <v>796.155206057239</v>
      </c>
      <c r="E650" s="230">
        <v>858.8463080789545</v>
      </c>
      <c r="F650" s="230">
        <v>1165.9502094894024</v>
      </c>
      <c r="G650" s="230">
        <v>1942.9556954693749</v>
      </c>
      <c r="H650" s="230">
        <v>2589.022554045146</v>
      </c>
      <c r="I650" s="230">
        <v>2390.446778322572</v>
      </c>
      <c r="J650" s="230">
        <v>3004.148025568519</v>
      </c>
      <c r="K650" s="230">
        <v>3688.8550487363523</v>
      </c>
      <c r="L650" s="230">
        <v>2828.7282694016308</v>
      </c>
      <c r="M650" s="230">
        <v>1774.70780897463</v>
      </c>
      <c r="N650" s="230">
        <v>1021.3844774635442</v>
      </c>
      <c r="O650" s="230">
        <v>868.9069086167402</v>
      </c>
      <c r="P650" s="230">
        <v>1910.8422741853426</v>
      </c>
      <c r="Q650" s="231" t="s">
        <v>144</v>
      </c>
      <c r="R650" s="232" t="s">
        <v>70</v>
      </c>
      <c r="S650" s="232" t="s">
        <v>139</v>
      </c>
    </row>
    <row r="651" ht="15.75" customHeight="1">
      <c r="A651" s="227">
        <v>2019.0</v>
      </c>
      <c r="B651" s="228" t="s">
        <v>40</v>
      </c>
      <c r="C651" s="229" t="s">
        <v>98</v>
      </c>
      <c r="D651" s="230">
        <v>4941.297153958758</v>
      </c>
      <c r="E651" s="230">
        <v>5125.899971452754</v>
      </c>
      <c r="F651" s="230">
        <v>6532.163737922371</v>
      </c>
      <c r="G651" s="230">
        <v>9429.320123361495</v>
      </c>
      <c r="H651" s="230">
        <v>12109.962973447187</v>
      </c>
      <c r="I651" s="230">
        <v>11345.471897535108</v>
      </c>
      <c r="J651" s="230">
        <v>12587.123762563555</v>
      </c>
      <c r="K651" s="230">
        <v>15809.675012954607</v>
      </c>
      <c r="L651" s="230">
        <v>12411.83982283809</v>
      </c>
      <c r="M651" s="230">
        <v>8680.193584873057</v>
      </c>
      <c r="N651" s="230">
        <v>5713.924941419276</v>
      </c>
      <c r="O651" s="230">
        <v>5127.601542220116</v>
      </c>
      <c r="P651" s="230">
        <v>9151.206210378865</v>
      </c>
      <c r="Q651" s="231" t="s">
        <v>144</v>
      </c>
      <c r="R651" s="232" t="s">
        <v>70</v>
      </c>
      <c r="S651" s="232" t="s">
        <v>139</v>
      </c>
    </row>
    <row r="652" ht="15.75" customHeight="1">
      <c r="A652" s="227">
        <v>2019.0</v>
      </c>
      <c r="B652" s="228" t="s">
        <v>40</v>
      </c>
      <c r="C652" s="229" t="s">
        <v>99</v>
      </c>
      <c r="D652" s="230">
        <v>2036.0222135219924</v>
      </c>
      <c r="E652" s="230">
        <v>2030.6130711896724</v>
      </c>
      <c r="F652" s="230">
        <v>2295.3314936929446</v>
      </c>
      <c r="G652" s="230">
        <v>2368.306602110933</v>
      </c>
      <c r="H652" s="230">
        <v>2391.681411513099</v>
      </c>
      <c r="I652" s="230">
        <v>2392.4</v>
      </c>
      <c r="J652" s="230">
        <v>2392.4</v>
      </c>
      <c r="K652" s="230">
        <v>2400.056615194719</v>
      </c>
      <c r="L652" s="230">
        <v>2391.934248202935</v>
      </c>
      <c r="M652" s="230">
        <v>2377.7863566250617</v>
      </c>
      <c r="N652" s="230">
        <v>2121.2820589329976</v>
      </c>
      <c r="O652" s="230">
        <v>2052.578864989472</v>
      </c>
      <c r="P652" s="230">
        <v>2270.8660779978186</v>
      </c>
      <c r="Q652" s="231" t="s">
        <v>144</v>
      </c>
      <c r="R652" s="232" t="s">
        <v>70</v>
      </c>
      <c r="S652" s="232" t="s">
        <v>139</v>
      </c>
    </row>
    <row r="653" ht="15.75" customHeight="1">
      <c r="A653" s="227">
        <v>2019.0</v>
      </c>
      <c r="B653" s="228" t="s">
        <v>40</v>
      </c>
      <c r="C653" s="229" t="s">
        <v>100</v>
      </c>
      <c r="D653" s="230">
        <v>817.133947432292</v>
      </c>
      <c r="E653" s="230">
        <v>848.5704872805866</v>
      </c>
      <c r="F653" s="230">
        <v>1157.790407109954</v>
      </c>
      <c r="G653" s="230">
        <v>1942.899151732717</v>
      </c>
      <c r="H653" s="230">
        <v>2646.5049862401156</v>
      </c>
      <c r="I653" s="230">
        <v>2446.9204418009954</v>
      </c>
      <c r="J653" s="230">
        <v>2715.204626724554</v>
      </c>
      <c r="K653" s="230">
        <v>3609.384196996096</v>
      </c>
      <c r="L653" s="230">
        <v>2701.4757658374474</v>
      </c>
      <c r="M653" s="230">
        <v>1743.237810460274</v>
      </c>
      <c r="N653" s="230">
        <v>1010.7341116141956</v>
      </c>
      <c r="O653" s="230">
        <v>879.0952305543824</v>
      </c>
      <c r="P653" s="230">
        <v>1876.579263648634</v>
      </c>
      <c r="Q653" s="231" t="s">
        <v>144</v>
      </c>
      <c r="R653" s="232" t="s">
        <v>70</v>
      </c>
      <c r="S653" s="232" t="s">
        <v>139</v>
      </c>
    </row>
    <row r="654" ht="15.75" customHeight="1">
      <c r="A654" s="227">
        <v>2019.0</v>
      </c>
      <c r="B654" s="228" t="s">
        <v>40</v>
      </c>
      <c r="C654" s="229" t="s">
        <v>101</v>
      </c>
      <c r="D654" s="230">
        <v>364.7030985446815</v>
      </c>
      <c r="E654" s="230">
        <v>390.49585880028013</v>
      </c>
      <c r="F654" s="230">
        <v>516.7332609052999</v>
      </c>
      <c r="G654" s="230">
        <v>864.3212078439796</v>
      </c>
      <c r="H654" s="230">
        <v>1247.9103119202323</v>
      </c>
      <c r="I654" s="230">
        <v>1155.4843362790066</v>
      </c>
      <c r="J654" s="230">
        <v>1255.6848923047958</v>
      </c>
      <c r="K654" s="230">
        <v>1707.0989940085979</v>
      </c>
      <c r="L654" s="230">
        <v>1266.155950513509</v>
      </c>
      <c r="M654" s="230">
        <v>760.1020447065025</v>
      </c>
      <c r="N654" s="230">
        <v>457.249573176818</v>
      </c>
      <c r="O654" s="230">
        <v>389.8928412441131</v>
      </c>
      <c r="P654" s="230">
        <v>864.6526975206511</v>
      </c>
      <c r="Q654" s="231" t="s">
        <v>144</v>
      </c>
      <c r="R654" s="232" t="s">
        <v>70</v>
      </c>
      <c r="S654" s="232" t="s">
        <v>139</v>
      </c>
    </row>
    <row r="655" ht="15.75" customHeight="1">
      <c r="A655" s="227">
        <v>2019.0</v>
      </c>
      <c r="B655" s="228" t="s">
        <v>40</v>
      </c>
      <c r="C655" s="229" t="s">
        <v>102</v>
      </c>
      <c r="D655" s="230">
        <v>760.2378991954246</v>
      </c>
      <c r="E655" s="230">
        <v>826.3809272091638</v>
      </c>
      <c r="F655" s="230">
        <v>1162.0798896185584</v>
      </c>
      <c r="G655" s="230">
        <v>1910.979062913191</v>
      </c>
      <c r="H655" s="230">
        <v>2645.985266835242</v>
      </c>
      <c r="I655" s="230">
        <v>2420.634755510037</v>
      </c>
      <c r="J655" s="230">
        <v>2639.06671339706</v>
      </c>
      <c r="K655" s="230">
        <v>3615.7377473795677</v>
      </c>
      <c r="L655" s="230">
        <v>2633.5702258283964</v>
      </c>
      <c r="M655" s="230">
        <v>1684.666208090674</v>
      </c>
      <c r="N655" s="230">
        <v>909.3284797860849</v>
      </c>
      <c r="O655" s="230">
        <v>767.9371489576542</v>
      </c>
      <c r="P655" s="230">
        <v>1831.3836937267545</v>
      </c>
      <c r="Q655" s="231" t="s">
        <v>144</v>
      </c>
      <c r="R655" s="232" t="s">
        <v>70</v>
      </c>
      <c r="S655" s="232" t="s">
        <v>139</v>
      </c>
    </row>
    <row r="656" ht="15.75" customHeight="1">
      <c r="A656" s="227">
        <v>2019.0</v>
      </c>
      <c r="B656" s="228" t="s">
        <v>40</v>
      </c>
      <c r="C656" s="229" t="s">
        <v>103</v>
      </c>
      <c r="D656" s="230">
        <v>167.04478920712833</v>
      </c>
      <c r="E656" s="230">
        <v>170.99331889409677</v>
      </c>
      <c r="F656" s="230">
        <v>234.2784771062133</v>
      </c>
      <c r="G656" s="230">
        <v>399.8584032912988</v>
      </c>
      <c r="H656" s="230">
        <v>588.8584428933518</v>
      </c>
      <c r="I656" s="230">
        <v>539.5855856224958</v>
      </c>
      <c r="J656" s="230">
        <v>580.6195045686258</v>
      </c>
      <c r="K656" s="230">
        <v>788.5424106392741</v>
      </c>
      <c r="L656" s="230">
        <v>589.9753630541724</v>
      </c>
      <c r="M656" s="230">
        <v>339.6933560159156</v>
      </c>
      <c r="N656" s="230">
        <v>193.94624044563466</v>
      </c>
      <c r="O656" s="230">
        <v>169.19054785775432</v>
      </c>
      <c r="P656" s="230">
        <v>396.88220329966344</v>
      </c>
      <c r="Q656" s="231" t="s">
        <v>144</v>
      </c>
      <c r="R656" s="232" t="s">
        <v>70</v>
      </c>
      <c r="S656" s="232" t="s">
        <v>139</v>
      </c>
    </row>
    <row r="657" ht="15.75" customHeight="1">
      <c r="A657" s="227">
        <v>2019.0</v>
      </c>
      <c r="B657" s="228" t="s">
        <v>40</v>
      </c>
      <c r="C657" s="229" t="s">
        <v>104</v>
      </c>
      <c r="D657" s="230">
        <v>33.14468571050292</v>
      </c>
      <c r="E657" s="230">
        <v>40.26044720180011</v>
      </c>
      <c r="F657" s="230">
        <v>44.78006488842786</v>
      </c>
      <c r="G657" s="230">
        <v>68.07496873772999</v>
      </c>
      <c r="H657" s="230">
        <v>82.09821015276529</v>
      </c>
      <c r="I657" s="230">
        <v>85.2801494262653</v>
      </c>
      <c r="J657" s="230">
        <v>102.23704266474513</v>
      </c>
      <c r="K657" s="230">
        <v>136.95997743005302</v>
      </c>
      <c r="L657" s="230">
        <v>96.42290419261235</v>
      </c>
      <c r="M657" s="230">
        <v>76.07584425363405</v>
      </c>
      <c r="N657" s="230">
        <v>61.589826613042796</v>
      </c>
      <c r="O657" s="230">
        <v>50.27608239095192</v>
      </c>
      <c r="P657" s="230">
        <v>877.2002036625306</v>
      </c>
      <c r="Q657" s="231" t="s">
        <v>144</v>
      </c>
      <c r="R657" s="232" t="s">
        <v>70</v>
      </c>
      <c r="S657" s="232" t="s">
        <v>139</v>
      </c>
    </row>
    <row r="658" ht="15.75" customHeight="1">
      <c r="A658" s="227">
        <v>2019.0</v>
      </c>
      <c r="B658" s="228" t="s">
        <v>40</v>
      </c>
      <c r="C658" s="229" t="s">
        <v>105</v>
      </c>
      <c r="D658" s="230">
        <v>205.55150784849565</v>
      </c>
      <c r="E658" s="230">
        <v>224.55556760014102</v>
      </c>
      <c r="F658" s="230">
        <v>389.697580299746</v>
      </c>
      <c r="G658" s="230">
        <v>730.3659644474739</v>
      </c>
      <c r="H658" s="230">
        <v>1083.285914476566</v>
      </c>
      <c r="I658" s="230">
        <v>1013.1427475785399</v>
      </c>
      <c r="J658" s="230">
        <v>1121.5679148515337</v>
      </c>
      <c r="K658" s="230">
        <v>1386.1782075052647</v>
      </c>
      <c r="L658" s="230">
        <v>1166.7876894557794</v>
      </c>
      <c r="M658" s="230">
        <v>680.3488341503341</v>
      </c>
      <c r="N658" s="230">
        <v>348.7158937360135</v>
      </c>
      <c r="O658" s="230">
        <v>264.36785374606086</v>
      </c>
      <c r="P658" s="230">
        <v>8614.565675695947</v>
      </c>
      <c r="Q658" s="231" t="s">
        <v>144</v>
      </c>
      <c r="R658" s="232" t="s">
        <v>70</v>
      </c>
      <c r="S658" s="232" t="s">
        <v>139</v>
      </c>
    </row>
    <row r="659" ht="15.75" customHeight="1">
      <c r="A659" s="227">
        <v>2019.0</v>
      </c>
      <c r="B659" s="228" t="s">
        <v>40</v>
      </c>
      <c r="C659" s="229" t="s">
        <v>106</v>
      </c>
      <c r="D659" s="230">
        <v>82.6843884245306</v>
      </c>
      <c r="E659" s="230">
        <v>26.1951049032261</v>
      </c>
      <c r="F659" s="230">
        <v>28.786546784665656</v>
      </c>
      <c r="G659" s="230">
        <v>64.29070514685957</v>
      </c>
      <c r="H659" s="230">
        <v>44.052065796282065</v>
      </c>
      <c r="I659" s="230">
        <v>33.90544618052699</v>
      </c>
      <c r="J659" s="230">
        <v>52.89722550877436</v>
      </c>
      <c r="K659" s="230">
        <v>56.05218719583233</v>
      </c>
      <c r="L659" s="230">
        <v>31.85017971784799</v>
      </c>
      <c r="M659" s="230">
        <v>29.796551327390915</v>
      </c>
      <c r="N659" s="230">
        <v>25.703925452095042</v>
      </c>
      <c r="O659" s="230">
        <v>68.22870383721067</v>
      </c>
      <c r="P659" s="230">
        <v>544.4430302752423</v>
      </c>
      <c r="Q659" s="231" t="s">
        <v>144</v>
      </c>
      <c r="R659" s="232" t="s">
        <v>70</v>
      </c>
      <c r="S659" s="232" t="s">
        <v>139</v>
      </c>
    </row>
    <row r="660" ht="15.75" customHeight="1">
      <c r="A660" s="227">
        <v>2019.0</v>
      </c>
      <c r="B660" s="228" t="s">
        <v>40</v>
      </c>
      <c r="C660" s="229" t="s">
        <v>107</v>
      </c>
      <c r="D660" s="230">
        <v>137.8475018858968</v>
      </c>
      <c r="E660" s="230">
        <v>211.3472756243396</v>
      </c>
      <c r="F660" s="230">
        <v>228.09886204529494</v>
      </c>
      <c r="G660" s="230">
        <v>276.11489557321306</v>
      </c>
      <c r="H660" s="230">
        <v>353.99535348380067</v>
      </c>
      <c r="I660" s="230">
        <v>297.3513971281351</v>
      </c>
      <c r="J660" s="230">
        <v>288.7341457167589</v>
      </c>
      <c r="K660" s="230">
        <v>540.4252177291671</v>
      </c>
      <c r="L660" s="230">
        <v>269.46842027233544</v>
      </c>
      <c r="M660" s="230">
        <v>223.46302098925108</v>
      </c>
      <c r="N660" s="230">
        <v>120.21930966649124</v>
      </c>
      <c r="O660" s="230">
        <v>86.97111545860348</v>
      </c>
      <c r="P660" s="230">
        <v>3034.0365155732884</v>
      </c>
      <c r="Q660" s="231" t="s">
        <v>144</v>
      </c>
      <c r="R660" s="232" t="s">
        <v>70</v>
      </c>
      <c r="S660" s="232" t="s">
        <v>139</v>
      </c>
    </row>
    <row r="661" ht="15.75" customHeight="1">
      <c r="A661" s="227">
        <v>2019.0</v>
      </c>
      <c r="B661" s="228" t="s">
        <v>40</v>
      </c>
      <c r="C661" s="229" t="s">
        <v>108</v>
      </c>
      <c r="D661" s="230">
        <v>459.228083869426</v>
      </c>
      <c r="E661" s="230">
        <v>502.35839532950683</v>
      </c>
      <c r="F661" s="230">
        <v>691.3630540181343</v>
      </c>
      <c r="G661" s="230">
        <v>1138.8465339052764</v>
      </c>
      <c r="H661" s="230">
        <v>1563.431543909414</v>
      </c>
      <c r="I661" s="230">
        <v>1429.6797403134674</v>
      </c>
      <c r="J661" s="230">
        <v>1565.4363287418123</v>
      </c>
      <c r="K661" s="230">
        <v>2119.6155898603174</v>
      </c>
      <c r="L661" s="230">
        <v>1564.5291936385752</v>
      </c>
      <c r="M661" s="230">
        <v>1009.6842507206102</v>
      </c>
      <c r="N661" s="230">
        <v>556.2289554676427</v>
      </c>
      <c r="O661" s="230">
        <v>469.8437554328269</v>
      </c>
      <c r="P661" s="230">
        <v>13070.24542520701</v>
      </c>
      <c r="Q661" s="231" t="s">
        <v>144</v>
      </c>
      <c r="R661" s="232" t="s">
        <v>70</v>
      </c>
      <c r="S661" s="232" t="s">
        <v>139</v>
      </c>
    </row>
    <row r="662" ht="15.75" customHeight="1">
      <c r="A662" s="227">
        <v>2019.0</v>
      </c>
      <c r="B662" s="228" t="s">
        <v>40</v>
      </c>
      <c r="C662" s="229" t="s">
        <v>109</v>
      </c>
      <c r="D662" s="230">
        <v>15.917083751598412</v>
      </c>
      <c r="E662" s="230">
        <v>25.54161221358536</v>
      </c>
      <c r="F662" s="230">
        <v>24.140907549770798</v>
      </c>
      <c r="G662" s="230">
        <v>28.66513221099614</v>
      </c>
      <c r="H662" s="230">
        <v>36.38755259405242</v>
      </c>
      <c r="I662" s="230">
        <v>33.4865115675819</v>
      </c>
      <c r="J662" s="230">
        <v>51.636766880504624</v>
      </c>
      <c r="K662" s="230">
        <v>53.33995226928846</v>
      </c>
      <c r="L662" s="230">
        <v>62.80586071118237</v>
      </c>
      <c r="M662" s="230">
        <v>34.47734271602312</v>
      </c>
      <c r="N662" s="230">
        <v>42.344691746481125</v>
      </c>
      <c r="O662" s="230">
        <v>39.38982338368888</v>
      </c>
      <c r="P662" s="230">
        <v>448.1332375947537</v>
      </c>
      <c r="Q662" s="231" t="s">
        <v>144</v>
      </c>
      <c r="R662" s="232" t="s">
        <v>70</v>
      </c>
      <c r="S662" s="232" t="s">
        <v>139</v>
      </c>
    </row>
    <row r="663" ht="15.75" customHeight="1">
      <c r="A663" s="227">
        <v>2019.0</v>
      </c>
      <c r="B663" s="228" t="s">
        <v>40</v>
      </c>
      <c r="C663" s="229" t="s">
        <v>110</v>
      </c>
      <c r="D663" s="230">
        <v>22.388005704418852</v>
      </c>
      <c r="E663" s="230">
        <v>28.9981532892594</v>
      </c>
      <c r="F663" s="230">
        <v>50.47774047695951</v>
      </c>
      <c r="G663" s="230">
        <v>101.35711155787084</v>
      </c>
      <c r="H663" s="230">
        <v>151.54585334029576</v>
      </c>
      <c r="I663" s="230">
        <v>125.93431112983214</v>
      </c>
      <c r="J663" s="230">
        <v>148.6177857559965</v>
      </c>
      <c r="K663" s="230">
        <v>201.52468387694614</v>
      </c>
      <c r="L663" s="230">
        <v>174.42407350546839</v>
      </c>
      <c r="M663" s="230">
        <v>102.38969466783065</v>
      </c>
      <c r="N663" s="230">
        <v>55.941465709452224</v>
      </c>
      <c r="O663" s="230">
        <v>33.160269506412824</v>
      </c>
      <c r="P663" s="230">
        <v>1196.759148520743</v>
      </c>
      <c r="Q663" s="231" t="s">
        <v>144</v>
      </c>
      <c r="R663" s="232" t="s">
        <v>70</v>
      </c>
      <c r="S663" s="232" t="s">
        <v>139</v>
      </c>
    </row>
    <row r="664" ht="15.75" customHeight="1">
      <c r="A664" s="227">
        <v>2019.0</v>
      </c>
      <c r="B664" s="228" t="s">
        <v>40</v>
      </c>
      <c r="C664" s="229" t="s">
        <v>111</v>
      </c>
      <c r="D664" s="230">
        <v>33.07375536981224</v>
      </c>
      <c r="E664" s="230">
        <v>12.473859477726712</v>
      </c>
      <c r="F664" s="230">
        <v>13.389091527751468</v>
      </c>
      <c r="G664" s="230">
        <v>23.81137227661465</v>
      </c>
      <c r="H664" s="230">
        <v>20.0236662710373</v>
      </c>
      <c r="I664" s="230">
        <v>16.14545056215571</v>
      </c>
      <c r="J664" s="230">
        <v>21.158890203509745</v>
      </c>
      <c r="K664" s="230">
        <v>21.558533536858587</v>
      </c>
      <c r="L664" s="230">
        <v>14.677502174123498</v>
      </c>
      <c r="M664" s="230">
        <v>13.92362211560323</v>
      </c>
      <c r="N664" s="230">
        <v>12.662032242411351</v>
      </c>
      <c r="O664" s="230">
        <v>26.24180916815795</v>
      </c>
      <c r="P664" s="230">
        <v>229.13958492576245</v>
      </c>
      <c r="Q664" s="231" t="s">
        <v>144</v>
      </c>
      <c r="R664" s="232" t="s">
        <v>70</v>
      </c>
      <c r="S664" s="232" t="s">
        <v>139</v>
      </c>
    </row>
    <row r="665" ht="15.75" customHeight="1">
      <c r="A665" s="227">
        <v>2019.0</v>
      </c>
      <c r="B665" s="228" t="s">
        <v>40</v>
      </c>
      <c r="C665" s="229" t="s">
        <v>112</v>
      </c>
      <c r="D665" s="230">
        <v>137.8475018858968</v>
      </c>
      <c r="E665" s="230">
        <v>211.3472756243396</v>
      </c>
      <c r="F665" s="230">
        <v>228.09886204529494</v>
      </c>
      <c r="G665" s="230">
        <v>276.11489557321306</v>
      </c>
      <c r="H665" s="230">
        <v>353.99535348380067</v>
      </c>
      <c r="I665" s="230">
        <v>297.3513971281351</v>
      </c>
      <c r="J665" s="230">
        <v>288.7341457167589</v>
      </c>
      <c r="K665" s="230">
        <v>540.4252177291671</v>
      </c>
      <c r="L665" s="230">
        <v>269.46842027233544</v>
      </c>
      <c r="M665" s="230">
        <v>223.46302098925108</v>
      </c>
      <c r="N665" s="230">
        <v>120.21930966649124</v>
      </c>
      <c r="O665" s="230">
        <v>86.97111545860348</v>
      </c>
      <c r="P665" s="230">
        <v>3034.0365155732884</v>
      </c>
      <c r="Q665" s="231" t="s">
        <v>144</v>
      </c>
      <c r="R665" s="232" t="s">
        <v>70</v>
      </c>
      <c r="S665" s="232" t="s">
        <v>139</v>
      </c>
    </row>
    <row r="666" ht="15.75" customHeight="1">
      <c r="A666" s="227">
        <v>2019.0</v>
      </c>
      <c r="B666" s="228" t="s">
        <v>40</v>
      </c>
      <c r="C666" s="229" t="s">
        <v>113</v>
      </c>
      <c r="D666" s="230">
        <v>209.2263467117263</v>
      </c>
      <c r="E666" s="230">
        <v>278.3609006049111</v>
      </c>
      <c r="F666" s="230">
        <v>316.1066015997767</v>
      </c>
      <c r="G666" s="230">
        <v>429.94851161869474</v>
      </c>
      <c r="H666" s="230">
        <v>561.9524256891862</v>
      </c>
      <c r="I666" s="230">
        <v>472.91767038770485</v>
      </c>
      <c r="J666" s="230">
        <v>510.14758855676973</v>
      </c>
      <c r="K666" s="230">
        <v>816.8483874122603</v>
      </c>
      <c r="L666" s="230">
        <v>521.3758566631097</v>
      </c>
      <c r="M666" s="230">
        <v>374.253680488708</v>
      </c>
      <c r="N666" s="230">
        <v>231.16749936483595</v>
      </c>
      <c r="O666" s="230">
        <v>185.7630175168631</v>
      </c>
      <c r="P666" s="230">
        <v>4908.068486614547</v>
      </c>
      <c r="Q666" s="231" t="s">
        <v>144</v>
      </c>
      <c r="R666" s="232" t="s">
        <v>70</v>
      </c>
      <c r="S666" s="232" t="s">
        <v>139</v>
      </c>
    </row>
    <row r="667" ht="15.75" customHeight="1">
      <c r="A667" s="227">
        <v>2019.0</v>
      </c>
      <c r="B667" s="228" t="s">
        <v>40</v>
      </c>
      <c r="C667" s="229" t="s">
        <v>114</v>
      </c>
      <c r="D667" s="230">
        <v>9.520314366986957</v>
      </c>
      <c r="E667" s="230">
        <v>15.43519240698999</v>
      </c>
      <c r="F667" s="230">
        <v>18.01512465197623</v>
      </c>
      <c r="G667" s="230">
        <v>20.01362199906353</v>
      </c>
      <c r="H667" s="230">
        <v>25.604371293683975</v>
      </c>
      <c r="I667" s="230">
        <v>26.34563017471549</v>
      </c>
      <c r="J667" s="230">
        <v>29.361682821662516</v>
      </c>
      <c r="K667" s="230">
        <v>39.21447020624068</v>
      </c>
      <c r="L667" s="230">
        <v>28.235864240695584</v>
      </c>
      <c r="M667" s="230">
        <v>23.706030204637045</v>
      </c>
      <c r="N667" s="230">
        <v>19.252185256174982</v>
      </c>
      <c r="O667" s="230">
        <v>14.847568730367904</v>
      </c>
      <c r="P667" s="230">
        <v>269.55205635319487</v>
      </c>
      <c r="Q667" s="231" t="s">
        <v>144</v>
      </c>
      <c r="R667" s="232" t="s">
        <v>70</v>
      </c>
      <c r="S667" s="232" t="s">
        <v>139</v>
      </c>
    </row>
    <row r="668" ht="15.75" customHeight="1">
      <c r="A668" s="227">
        <v>2019.0</v>
      </c>
      <c r="B668" s="228" t="s">
        <v>40</v>
      </c>
      <c r="C668" s="229" t="s">
        <v>115</v>
      </c>
      <c r="D668" s="230">
        <v>57.49485581638513</v>
      </c>
      <c r="E668" s="230">
        <v>76.77251400395849</v>
      </c>
      <c r="F668" s="230">
        <v>106.87626911584775</v>
      </c>
      <c r="G668" s="230">
        <v>185.0564973544682</v>
      </c>
      <c r="H668" s="230">
        <v>298.7613659550531</v>
      </c>
      <c r="I668" s="230">
        <v>279.2911594534633</v>
      </c>
      <c r="J668" s="230">
        <v>290.2325159718142</v>
      </c>
      <c r="K668" s="230">
        <v>356.42769187832266</v>
      </c>
      <c r="L668" s="230">
        <v>321.34402237004184</v>
      </c>
      <c r="M668" s="230">
        <v>174.13865863688204</v>
      </c>
      <c r="N668" s="230">
        <v>95.98067733938399</v>
      </c>
      <c r="O668" s="230">
        <v>60.266490477913976</v>
      </c>
      <c r="P668" s="230">
        <v>2302.6427183735345</v>
      </c>
      <c r="Q668" s="231" t="s">
        <v>144</v>
      </c>
      <c r="R668" s="232" t="s">
        <v>70</v>
      </c>
      <c r="S668" s="232" t="s">
        <v>139</v>
      </c>
    </row>
    <row r="669" ht="15.75" customHeight="1">
      <c r="A669" s="227">
        <v>2019.0</v>
      </c>
      <c r="B669" s="228" t="s">
        <v>40</v>
      </c>
      <c r="C669" s="229" t="s">
        <v>116</v>
      </c>
      <c r="D669" s="230">
        <v>23.427243386950337</v>
      </c>
      <c r="E669" s="230">
        <v>7.421946389247394</v>
      </c>
      <c r="F669" s="230">
        <v>8.156188255655268</v>
      </c>
      <c r="G669" s="230">
        <v>18.21569979161021</v>
      </c>
      <c r="H669" s="230">
        <v>12.481418642279918</v>
      </c>
      <c r="I669" s="230">
        <v>9.606543084482645</v>
      </c>
      <c r="J669" s="230">
        <v>14.987547227486068</v>
      </c>
      <c r="K669" s="230">
        <v>15.88145303881916</v>
      </c>
      <c r="L669" s="230">
        <v>9.024217586723598</v>
      </c>
      <c r="M669" s="230">
        <v>8.442356209427425</v>
      </c>
      <c r="N669" s="230">
        <v>7.282778878093595</v>
      </c>
      <c r="O669" s="230">
        <v>19.33146608720969</v>
      </c>
      <c r="P669" s="230">
        <v>154.2588585779853</v>
      </c>
      <c r="Q669" s="231" t="s">
        <v>144</v>
      </c>
      <c r="R669" s="232" t="s">
        <v>70</v>
      </c>
      <c r="S669" s="232" t="s">
        <v>139</v>
      </c>
    </row>
    <row r="670" ht="15.75" customHeight="1">
      <c r="A670" s="227">
        <v>2019.0</v>
      </c>
      <c r="B670" s="228" t="s">
        <v>40</v>
      </c>
      <c r="C670" s="229" t="s">
        <v>117</v>
      </c>
      <c r="D670" s="230">
        <v>32.73878169790049</v>
      </c>
      <c r="E670" s="230">
        <v>57.365689098035034</v>
      </c>
      <c r="F670" s="230">
        <v>61.912548269437195</v>
      </c>
      <c r="G670" s="230">
        <v>62.12585150397294</v>
      </c>
      <c r="H670" s="230">
        <v>79.64895453385515</v>
      </c>
      <c r="I670" s="230">
        <v>76.46178783294903</v>
      </c>
      <c r="J670" s="230">
        <v>64.96518278627076</v>
      </c>
      <c r="K670" s="230">
        <v>121.5956739890626</v>
      </c>
      <c r="L670" s="230">
        <v>63.99874981467966</v>
      </c>
      <c r="M670" s="230">
        <v>60.65424855422529</v>
      </c>
      <c r="N670" s="230">
        <v>32.63095548090477</v>
      </c>
      <c r="O670" s="230">
        <v>20.655639921418324</v>
      </c>
      <c r="P670" s="230">
        <v>734.7540634827112</v>
      </c>
      <c r="Q670" s="231" t="s">
        <v>144</v>
      </c>
      <c r="R670" s="232" t="s">
        <v>70</v>
      </c>
      <c r="S670" s="232" t="s">
        <v>139</v>
      </c>
    </row>
    <row r="671" ht="15.75" customHeight="1">
      <c r="A671" s="227">
        <v>2019.0</v>
      </c>
      <c r="B671" s="228" t="s">
        <v>40</v>
      </c>
      <c r="C671" s="229" t="s">
        <v>118</v>
      </c>
      <c r="D671" s="230">
        <v>123.18119526822292</v>
      </c>
      <c r="E671" s="230">
        <v>156.9953418982309</v>
      </c>
      <c r="F671" s="230">
        <v>194.96013029291646</v>
      </c>
      <c r="G671" s="230">
        <v>285.41167064911485</v>
      </c>
      <c r="H671" s="230">
        <v>416.49611042487214</v>
      </c>
      <c r="I671" s="230">
        <v>391.7051205456105</v>
      </c>
      <c r="J671" s="230">
        <v>399.54692880723354</v>
      </c>
      <c r="K671" s="230">
        <v>533.119289112445</v>
      </c>
      <c r="L671" s="230">
        <v>422.6028540121407</v>
      </c>
      <c r="M671" s="230">
        <v>266.94129360517184</v>
      </c>
      <c r="N671" s="230">
        <v>155.14659695455734</v>
      </c>
      <c r="O671" s="230">
        <v>115.10116521690989</v>
      </c>
      <c r="P671" s="230">
        <v>3461.2076967874264</v>
      </c>
      <c r="Q671" s="231" t="s">
        <v>144</v>
      </c>
      <c r="R671" s="232" t="s">
        <v>70</v>
      </c>
      <c r="S671" s="232" t="s">
        <v>139</v>
      </c>
    </row>
    <row r="672" ht="15.75" customHeight="1">
      <c r="A672" s="227">
        <v>2019.0</v>
      </c>
      <c r="B672" s="228" t="s">
        <v>40</v>
      </c>
      <c r="C672" s="229" t="s">
        <v>119</v>
      </c>
      <c r="D672" s="230">
        <v>4.611658094397137</v>
      </c>
      <c r="E672" s="230">
        <v>9.821733126533955</v>
      </c>
      <c r="F672" s="230">
        <v>9.776632469824342</v>
      </c>
      <c r="G672" s="230">
        <v>8.347881733467267</v>
      </c>
      <c r="H672" s="230">
        <v>11.32342110846892</v>
      </c>
      <c r="I672" s="230">
        <v>10.191302583746927</v>
      </c>
      <c r="J672" s="230">
        <v>14.573659091062224</v>
      </c>
      <c r="K672" s="230">
        <v>14.808699981399519</v>
      </c>
      <c r="L672" s="230">
        <v>18.218189489413746</v>
      </c>
      <c r="M672" s="230">
        <v>10.579490922336406</v>
      </c>
      <c r="N672" s="230">
        <v>13.055019949827674</v>
      </c>
      <c r="O672" s="230">
        <v>11.625536638620547</v>
      </c>
      <c r="P672" s="230">
        <v>136.93322518909866</v>
      </c>
      <c r="Q672" s="231" t="s">
        <v>144</v>
      </c>
      <c r="R672" s="232" t="s">
        <v>70</v>
      </c>
      <c r="S672" s="232" t="s">
        <v>139</v>
      </c>
    </row>
    <row r="673" ht="15.75" customHeight="1">
      <c r="A673" s="227">
        <v>2019.0</v>
      </c>
      <c r="B673" s="228" t="s">
        <v>40</v>
      </c>
      <c r="C673" s="229" t="s">
        <v>120</v>
      </c>
      <c r="D673" s="230">
        <v>6.26552125950391</v>
      </c>
      <c r="E673" s="230">
        <v>9.921097596052606</v>
      </c>
      <c r="F673" s="230">
        <v>13.85273931495513</v>
      </c>
      <c r="G673" s="230">
        <v>25.67708107776667</v>
      </c>
      <c r="H673" s="230">
        <v>41.822110407778425</v>
      </c>
      <c r="I673" s="230">
        <v>34.74093921747652</v>
      </c>
      <c r="J673" s="230">
        <v>38.42503885634742</v>
      </c>
      <c r="K673" s="230">
        <v>51.73896622261097</v>
      </c>
      <c r="L673" s="230">
        <v>48.08680212438791</v>
      </c>
      <c r="M673" s="230">
        <v>26.22635608093765</v>
      </c>
      <c r="N673" s="230">
        <v>15.41828349000759</v>
      </c>
      <c r="O673" s="230">
        <v>7.550173455290292</v>
      </c>
      <c r="P673" s="230">
        <v>319.7251091031151</v>
      </c>
      <c r="Q673" s="231" t="s">
        <v>144</v>
      </c>
      <c r="R673" s="232" t="s">
        <v>70</v>
      </c>
      <c r="S673" s="232" t="s">
        <v>139</v>
      </c>
    </row>
    <row r="674" ht="15.75" customHeight="1">
      <c r="A674" s="227">
        <v>2019.0</v>
      </c>
      <c r="B674" s="228" t="s">
        <v>40</v>
      </c>
      <c r="C674" s="229" t="s">
        <v>121</v>
      </c>
      <c r="D674" s="230">
        <v>9.370897354780134</v>
      </c>
      <c r="E674" s="230">
        <v>3.5342601853559015</v>
      </c>
      <c r="F674" s="230">
        <v>3.793575932862916</v>
      </c>
      <c r="G674" s="230">
        <v>6.746555478374151</v>
      </c>
      <c r="H674" s="230">
        <v>5.673372110127234</v>
      </c>
      <c r="I674" s="230">
        <v>4.574544325944117</v>
      </c>
      <c r="J674" s="230">
        <v>5.9950188909944275</v>
      </c>
      <c r="K674" s="230">
        <v>6.108251168776599</v>
      </c>
      <c r="L674" s="230">
        <v>4.1586256160016575</v>
      </c>
      <c r="M674" s="230">
        <v>3.9450262660875817</v>
      </c>
      <c r="N674" s="230">
        <v>3.5875758020165494</v>
      </c>
      <c r="O674" s="230">
        <v>7.435179264311419</v>
      </c>
      <c r="P674" s="230">
        <v>64.92288239563268</v>
      </c>
      <c r="Q674" s="231" t="s">
        <v>144</v>
      </c>
      <c r="R674" s="232" t="s">
        <v>70</v>
      </c>
      <c r="S674" s="232" t="s">
        <v>139</v>
      </c>
    </row>
    <row r="675" ht="15.75" customHeight="1">
      <c r="A675" s="227">
        <v>2019.0</v>
      </c>
      <c r="B675" s="228" t="s">
        <v>40</v>
      </c>
      <c r="C675" s="229" t="s">
        <v>122</v>
      </c>
      <c r="D675" s="230">
        <v>32.73878169790049</v>
      </c>
      <c r="E675" s="230">
        <v>57.365689098035034</v>
      </c>
      <c r="F675" s="230">
        <v>61.912548269437195</v>
      </c>
      <c r="G675" s="230">
        <v>62.12585150397294</v>
      </c>
      <c r="H675" s="230">
        <v>79.64895453385515</v>
      </c>
      <c r="I675" s="230">
        <v>76.46178783294903</v>
      </c>
      <c r="J675" s="230">
        <v>64.96518278627076</v>
      </c>
      <c r="K675" s="230">
        <v>121.5956739890626</v>
      </c>
      <c r="L675" s="230">
        <v>63.99874981467966</v>
      </c>
      <c r="M675" s="230">
        <v>60.65424855422529</v>
      </c>
      <c r="N675" s="230">
        <v>32.63095548090477</v>
      </c>
      <c r="O675" s="230">
        <v>20.655639921418324</v>
      </c>
      <c r="P675" s="230">
        <v>734.7540634827112</v>
      </c>
      <c r="Q675" s="231" t="s">
        <v>144</v>
      </c>
      <c r="R675" s="232" t="s">
        <v>70</v>
      </c>
      <c r="S675" s="232" t="s">
        <v>139</v>
      </c>
    </row>
    <row r="676" ht="15.75" customHeight="1">
      <c r="A676" s="227">
        <v>2019.0</v>
      </c>
      <c r="B676" s="228" t="s">
        <v>40</v>
      </c>
      <c r="C676" s="229" t="s">
        <v>123</v>
      </c>
      <c r="D676" s="230">
        <v>52.986858406581675</v>
      </c>
      <c r="E676" s="230">
        <v>80.6427800059775</v>
      </c>
      <c r="F676" s="230">
        <v>89.33549598707958</v>
      </c>
      <c r="G676" s="230">
        <v>102.89736979358102</v>
      </c>
      <c r="H676" s="230">
        <v>138.46785816022972</v>
      </c>
      <c r="I676" s="230">
        <v>125.9685739601166</v>
      </c>
      <c r="J676" s="230">
        <v>123.95889962467484</v>
      </c>
      <c r="K676" s="230">
        <v>194.2515913618497</v>
      </c>
      <c r="L676" s="230">
        <v>134.462367044483</v>
      </c>
      <c r="M676" s="230">
        <v>101.40512182358692</v>
      </c>
      <c r="N676" s="230">
        <v>64.69183472275658</v>
      </c>
      <c r="O676" s="230">
        <v>47.26652927964058</v>
      </c>
      <c r="P676" s="230">
        <v>1256.3352801705578</v>
      </c>
      <c r="Q676" s="231" t="s">
        <v>144</v>
      </c>
      <c r="R676" s="232" t="s">
        <v>70</v>
      </c>
      <c r="S676" s="232" t="s">
        <v>139</v>
      </c>
    </row>
    <row r="677" ht="15.75" customHeight="1">
      <c r="A677" s="227">
        <v>2019.0</v>
      </c>
      <c r="B677" s="228" t="s">
        <v>40</v>
      </c>
      <c r="C677" s="229" t="s">
        <v>124</v>
      </c>
      <c r="D677" s="230">
        <v>6114.712169458673</v>
      </c>
      <c r="E677" s="230">
        <v>6128.609442060086</v>
      </c>
      <c r="F677" s="230">
        <v>6184.0</v>
      </c>
      <c r="G677" s="230">
        <v>6184.0</v>
      </c>
      <c r="H677" s="230">
        <v>6184.0</v>
      </c>
      <c r="I677" s="230">
        <v>6184.0</v>
      </c>
      <c r="J677" s="230">
        <v>6184.0</v>
      </c>
      <c r="K677" s="230">
        <v>6184.0</v>
      </c>
      <c r="L677" s="230">
        <v>6184.0</v>
      </c>
      <c r="M677" s="230">
        <v>6157.429738335872</v>
      </c>
      <c r="N677" s="230">
        <v>6092.145645853523</v>
      </c>
      <c r="O677" s="230">
        <v>6033.744012183303</v>
      </c>
      <c r="P677" s="230">
        <v>6184.0</v>
      </c>
      <c r="Q677" s="231" t="s">
        <v>144</v>
      </c>
      <c r="R677" s="232" t="s">
        <v>70</v>
      </c>
      <c r="S677" s="232" t="s">
        <v>139</v>
      </c>
    </row>
    <row r="678" ht="15.75" customHeight="1">
      <c r="A678" s="227">
        <v>2019.0</v>
      </c>
      <c r="B678" s="228" t="s">
        <v>40</v>
      </c>
      <c r="C678" s="229" t="s">
        <v>125</v>
      </c>
      <c r="D678" s="230">
        <v>24005.52084199687</v>
      </c>
      <c r="E678" s="230">
        <v>23205.71086556169</v>
      </c>
      <c r="F678" s="230">
        <v>46845.91176062892</v>
      </c>
      <c r="G678" s="230">
        <v>53095.11932909563</v>
      </c>
      <c r="H678" s="230">
        <v>55129.56264480484</v>
      </c>
      <c r="I678" s="230">
        <v>55196.0</v>
      </c>
      <c r="J678" s="230">
        <v>55243.0</v>
      </c>
      <c r="K678" s="230">
        <v>55243.0</v>
      </c>
      <c r="L678" s="230">
        <v>55156.9387512624</v>
      </c>
      <c r="M678" s="230">
        <v>54544.22996494979</v>
      </c>
      <c r="N678" s="230">
        <v>32255.72761836868</v>
      </c>
      <c r="O678" s="230">
        <v>27179.03671359829</v>
      </c>
      <c r="P678" s="230">
        <v>55243.0</v>
      </c>
      <c r="Q678" s="231" t="s">
        <v>144</v>
      </c>
      <c r="R678" s="232" t="s">
        <v>70</v>
      </c>
      <c r="S678" s="232" t="s">
        <v>139</v>
      </c>
    </row>
    <row r="679" ht="15.75" customHeight="1">
      <c r="A679" s="227">
        <v>2019.0</v>
      </c>
      <c r="B679" s="228" t="s">
        <v>40</v>
      </c>
      <c r="C679" s="229" t="s">
        <v>126</v>
      </c>
      <c r="D679" s="230">
        <v>30120.233011455544</v>
      </c>
      <c r="E679" s="230">
        <v>29334.320307621776</v>
      </c>
      <c r="F679" s="230">
        <v>53029.91176062892</v>
      </c>
      <c r="G679" s="230">
        <v>59279.11932909563</v>
      </c>
      <c r="H679" s="230">
        <v>61313.56264480484</v>
      </c>
      <c r="I679" s="230">
        <v>61380.0</v>
      </c>
      <c r="J679" s="230">
        <v>61427.0</v>
      </c>
      <c r="K679" s="230">
        <v>61427.0</v>
      </c>
      <c r="L679" s="230">
        <v>61340.9387512624</v>
      </c>
      <c r="M679" s="230">
        <v>60701.65970328566</v>
      </c>
      <c r="N679" s="230">
        <v>38347.8732642222</v>
      </c>
      <c r="O679" s="230">
        <v>33212.780725781595</v>
      </c>
      <c r="P679" s="230">
        <v>61427.0</v>
      </c>
      <c r="Q679" s="231" t="s">
        <v>144</v>
      </c>
      <c r="R679" s="232" t="s">
        <v>70</v>
      </c>
      <c r="S679" s="232" t="s">
        <v>139</v>
      </c>
    </row>
    <row r="680" ht="15.75" customHeight="1">
      <c r="A680" s="227">
        <v>2019.0</v>
      </c>
      <c r="B680" s="228" t="s">
        <v>40</v>
      </c>
      <c r="C680" s="229" t="s">
        <v>127</v>
      </c>
      <c r="D680" s="230">
        <v>19602.306869845786</v>
      </c>
      <c r="E680" s="230">
        <v>18557.940731081457</v>
      </c>
      <c r="F680" s="230">
        <v>27912.628431964178</v>
      </c>
      <c r="G680" s="230">
        <v>50829.552056468936</v>
      </c>
      <c r="H680" s="230">
        <v>69852.32492987424</v>
      </c>
      <c r="I680" s="230">
        <v>65838.04705320853</v>
      </c>
      <c r="J680" s="230">
        <v>84925.28681129652</v>
      </c>
      <c r="K680" s="230">
        <v>99037.43780287422</v>
      </c>
      <c r="L680" s="230">
        <v>80059.28153317505</v>
      </c>
      <c r="M680" s="230">
        <v>47293.296622169764</v>
      </c>
      <c r="N680" s="230">
        <v>27562.745232755744</v>
      </c>
      <c r="O680" s="230">
        <v>23967.04489667435</v>
      </c>
      <c r="P680" s="230">
        <v>615437.8929713889</v>
      </c>
      <c r="Q680" s="231" t="s">
        <v>144</v>
      </c>
      <c r="R680" s="232" t="s">
        <v>70</v>
      </c>
      <c r="S680" s="232" t="s">
        <v>139</v>
      </c>
    </row>
    <row r="681" ht="15.75" customHeight="1">
      <c r="A681" s="227">
        <v>2019.0</v>
      </c>
      <c r="B681" s="228" t="s">
        <v>40</v>
      </c>
      <c r="C681" s="229" t="s">
        <v>128</v>
      </c>
      <c r="D681" s="230">
        <v>3588.6936057069493</v>
      </c>
      <c r="E681" s="230">
        <v>3413.909141060664</v>
      </c>
      <c r="F681" s="230">
        <v>4445.447958472663</v>
      </c>
      <c r="G681" s="230">
        <v>6371.772768304994</v>
      </c>
      <c r="H681" s="230">
        <v>8091.969093148398</v>
      </c>
      <c r="I681" s="230">
        <v>7754.708176812304</v>
      </c>
      <c r="J681" s="230">
        <v>8417.444011566695</v>
      </c>
      <c r="K681" s="230">
        <v>9939.288109296038</v>
      </c>
      <c r="L681" s="230">
        <v>8495.349688455783</v>
      </c>
      <c r="M681" s="230">
        <v>6003.433683041598</v>
      </c>
      <c r="N681" s="230">
        <v>4207.251759782713</v>
      </c>
      <c r="O681" s="230">
        <v>3907.618753709584</v>
      </c>
      <c r="P681" s="230">
        <v>6219.740562446532</v>
      </c>
      <c r="Q681" s="231" t="s">
        <v>144</v>
      </c>
      <c r="R681" s="232" t="s">
        <v>70</v>
      </c>
      <c r="S681" s="232" t="s">
        <v>139</v>
      </c>
    </row>
    <row r="682" ht="15.75" customHeight="1">
      <c r="A682" s="227">
        <v>2019.0</v>
      </c>
      <c r="B682" s="228" t="s">
        <v>40</v>
      </c>
      <c r="C682" s="229" t="s">
        <v>129</v>
      </c>
      <c r="D682" s="230">
        <v>321.38058198352917</v>
      </c>
      <c r="E682" s="230">
        <v>291.01111970516723</v>
      </c>
      <c r="F682" s="230">
        <v>463.26419197283946</v>
      </c>
      <c r="G682" s="230">
        <v>862.7316383320634</v>
      </c>
      <c r="H682" s="230">
        <v>1209.4361904256132</v>
      </c>
      <c r="I682" s="230">
        <v>1132.3283431853322</v>
      </c>
      <c r="J682" s="230">
        <v>1276.7021830250533</v>
      </c>
      <c r="K682" s="230">
        <v>1579.19037213115</v>
      </c>
      <c r="L682" s="230">
        <v>1295.0607733662398</v>
      </c>
      <c r="M682" s="230">
        <v>786.2212297313591</v>
      </c>
      <c r="N682" s="230">
        <v>436.0096458011514</v>
      </c>
      <c r="O682" s="230">
        <v>382.87263997422343</v>
      </c>
      <c r="P682" s="230">
        <v>10036.20890963372</v>
      </c>
      <c r="Q682" s="231" t="s">
        <v>144</v>
      </c>
      <c r="R682" s="232" t="s">
        <v>70</v>
      </c>
      <c r="S682" s="232" t="s">
        <v>139</v>
      </c>
    </row>
    <row r="683" ht="15.75" customHeight="1">
      <c r="A683" s="227">
        <v>2019.0</v>
      </c>
      <c r="B683" s="228" t="s">
        <v>40</v>
      </c>
      <c r="C683" s="229" t="s">
        <v>130</v>
      </c>
      <c r="D683" s="230">
        <v>71.3788448258295</v>
      </c>
      <c r="E683" s="230">
        <v>67.01362498057148</v>
      </c>
      <c r="F683" s="230">
        <v>88.00773955448179</v>
      </c>
      <c r="G683" s="230">
        <v>153.83361604548165</v>
      </c>
      <c r="H683" s="230">
        <v>207.9570722053855</v>
      </c>
      <c r="I683" s="230">
        <v>175.56627325956975</v>
      </c>
      <c r="J683" s="230">
        <v>221.41344284001084</v>
      </c>
      <c r="K683" s="230">
        <v>276.4231696830932</v>
      </c>
      <c r="L683" s="230">
        <v>251.90743639077425</v>
      </c>
      <c r="M683" s="230">
        <v>150.79065949945698</v>
      </c>
      <c r="N683" s="230">
        <v>110.9481896983447</v>
      </c>
      <c r="O683" s="230">
        <v>98.79190205825964</v>
      </c>
      <c r="P683" s="230">
        <v>1874.031971041259</v>
      </c>
      <c r="Q683" s="231" t="s">
        <v>144</v>
      </c>
      <c r="R683" s="232" t="s">
        <v>70</v>
      </c>
      <c r="S683" s="232" t="s">
        <v>139</v>
      </c>
    </row>
    <row r="684" ht="15.75" customHeight="1">
      <c r="A684" s="227">
        <v>2019.0</v>
      </c>
      <c r="B684" s="228" t="s">
        <v>40</v>
      </c>
      <c r="C684" s="229" t="s">
        <v>131</v>
      </c>
      <c r="D684" s="230">
        <v>90.44241357032243</v>
      </c>
      <c r="E684" s="230">
        <v>99.62965280019587</v>
      </c>
      <c r="F684" s="230">
        <v>133.04758202347926</v>
      </c>
      <c r="G684" s="230">
        <v>223.28581914514194</v>
      </c>
      <c r="H684" s="230">
        <v>336.847155891017</v>
      </c>
      <c r="I684" s="230">
        <v>315.24333271266147</v>
      </c>
      <c r="J684" s="230">
        <v>334.5817460209628</v>
      </c>
      <c r="K684" s="230">
        <v>411.52361512338246</v>
      </c>
      <c r="L684" s="230">
        <v>358.604104197461</v>
      </c>
      <c r="M684" s="230">
        <v>206.28704505094652</v>
      </c>
      <c r="N684" s="230">
        <v>122.51564147365256</v>
      </c>
      <c r="O684" s="230">
        <v>94.44552529549156</v>
      </c>
      <c r="P684" s="230">
        <v>2726.453633304715</v>
      </c>
      <c r="Q684" s="231" t="s">
        <v>144</v>
      </c>
      <c r="R684" s="232" t="s">
        <v>70</v>
      </c>
      <c r="S684" s="232" t="s">
        <v>139</v>
      </c>
    </row>
    <row r="685" ht="15.75" customHeight="1">
      <c r="A685" s="227">
        <v>2019.0</v>
      </c>
      <c r="B685" s="228" t="s">
        <v>40</v>
      </c>
      <c r="C685" s="229" t="s">
        <v>132</v>
      </c>
      <c r="D685" s="230">
        <v>20.24807670868118</v>
      </c>
      <c r="E685" s="230">
        <v>23.277090907942462</v>
      </c>
      <c r="F685" s="230">
        <v>27.422947717642387</v>
      </c>
      <c r="G685" s="230">
        <v>40.77151828960808</v>
      </c>
      <c r="H685" s="230">
        <v>58.81890362637458</v>
      </c>
      <c r="I685" s="230">
        <v>49.506786127167565</v>
      </c>
      <c r="J685" s="230">
        <v>58.993716838404076</v>
      </c>
      <c r="K685" s="230">
        <v>72.65591737278709</v>
      </c>
      <c r="L685" s="230">
        <v>70.46361722980332</v>
      </c>
      <c r="M685" s="230">
        <v>40.750873269361634</v>
      </c>
      <c r="N685" s="230">
        <v>32.060879241851815</v>
      </c>
      <c r="O685" s="230">
        <v>26.610889358222256</v>
      </c>
      <c r="P685" s="230">
        <v>521.5812166878464</v>
      </c>
      <c r="Q685" s="231" t="s">
        <v>144</v>
      </c>
      <c r="R685" s="232" t="s">
        <v>70</v>
      </c>
      <c r="S685" s="232" t="s">
        <v>139</v>
      </c>
    </row>
    <row r="686" ht="15.75" customHeight="1">
      <c r="A686" s="227">
        <v>2017.0</v>
      </c>
      <c r="B686" s="228" t="s">
        <v>41</v>
      </c>
      <c r="C686" s="229" t="s">
        <v>73</v>
      </c>
      <c r="D686" s="230">
        <v>8807.582984492945</v>
      </c>
      <c r="E686" s="230">
        <v>10074.273251277828</v>
      </c>
      <c r="F686" s="230">
        <v>12981.240503360637</v>
      </c>
      <c r="G686" s="230">
        <v>10659.313015242129</v>
      </c>
      <c r="H686" s="230">
        <v>15628.497780076701</v>
      </c>
      <c r="I686" s="230">
        <v>14639.436093218394</v>
      </c>
      <c r="J686" s="230">
        <v>16248.608127453492</v>
      </c>
      <c r="K686" s="230">
        <v>25623.768288501993</v>
      </c>
      <c r="L686" s="230">
        <v>13461.503562092714</v>
      </c>
      <c r="M686" s="230">
        <v>10605.893065937285</v>
      </c>
      <c r="N686" s="230">
        <v>7260.933010343368</v>
      </c>
      <c r="O686" s="230">
        <v>6983.846260812466</v>
      </c>
      <c r="P686" s="230">
        <v>152974.89594280993</v>
      </c>
      <c r="Q686" s="231" t="s">
        <v>145</v>
      </c>
      <c r="R686" s="232" t="s">
        <v>70</v>
      </c>
      <c r="S686" s="232" t="s">
        <v>139</v>
      </c>
    </row>
    <row r="687" ht="15.75" customHeight="1">
      <c r="A687" s="227">
        <v>2017.0</v>
      </c>
      <c r="B687" s="228" t="s">
        <v>41</v>
      </c>
      <c r="C687" s="229" t="s">
        <v>77</v>
      </c>
      <c r="D687" s="230">
        <v>2870.5980641742944</v>
      </c>
      <c r="E687" s="230">
        <v>3320.1134839999677</v>
      </c>
      <c r="F687" s="230">
        <v>4352.392937390006</v>
      </c>
      <c r="G687" s="230">
        <v>3552.1782963971023</v>
      </c>
      <c r="H687" s="230">
        <v>5214.629902673528</v>
      </c>
      <c r="I687" s="230">
        <v>4858.018637919014</v>
      </c>
      <c r="J687" s="230">
        <v>5498.635496925397</v>
      </c>
      <c r="K687" s="230">
        <v>8725.782303393518</v>
      </c>
      <c r="L687" s="230">
        <v>4395.30940878274</v>
      </c>
      <c r="M687" s="230">
        <v>3417.0318057546724</v>
      </c>
      <c r="N687" s="230">
        <v>2312.1513658319604</v>
      </c>
      <c r="O687" s="230">
        <v>2214.4099514741524</v>
      </c>
      <c r="P687" s="230">
        <v>50731.25165471636</v>
      </c>
      <c r="Q687" s="231" t="s">
        <v>145</v>
      </c>
      <c r="R687" s="232" t="s">
        <v>70</v>
      </c>
      <c r="S687" s="232" t="s">
        <v>139</v>
      </c>
    </row>
    <row r="688" ht="15.75" customHeight="1">
      <c r="A688" s="227">
        <v>2017.0</v>
      </c>
      <c r="B688" s="228" t="s">
        <v>41</v>
      </c>
      <c r="C688" s="229" t="s">
        <v>78</v>
      </c>
      <c r="D688" s="230">
        <v>11678.18104866724</v>
      </c>
      <c r="E688" s="230">
        <v>13394.386735277796</v>
      </c>
      <c r="F688" s="230">
        <v>17333.633440750644</v>
      </c>
      <c r="G688" s="230">
        <v>14211.49131163923</v>
      </c>
      <c r="H688" s="230">
        <v>20843.12768275023</v>
      </c>
      <c r="I688" s="230">
        <v>19497.454731137408</v>
      </c>
      <c r="J688" s="230">
        <v>21747.24362437889</v>
      </c>
      <c r="K688" s="230">
        <v>34349.55059189551</v>
      </c>
      <c r="L688" s="230">
        <v>17856.812970875453</v>
      </c>
      <c r="M688" s="230">
        <v>14022.924871691957</v>
      </c>
      <c r="N688" s="230">
        <v>9573.084376175328</v>
      </c>
      <c r="O688" s="230">
        <v>9198.256212286618</v>
      </c>
      <c r="P688" s="230">
        <v>203706.14759752632</v>
      </c>
      <c r="Q688" s="231" t="s">
        <v>145</v>
      </c>
      <c r="R688" s="232" t="s">
        <v>70</v>
      </c>
      <c r="S688" s="232" t="s">
        <v>139</v>
      </c>
    </row>
    <row r="689" ht="15.75" customHeight="1">
      <c r="A689" s="227">
        <v>2017.0</v>
      </c>
      <c r="B689" s="228" t="s">
        <v>41</v>
      </c>
      <c r="C689" s="229" t="s">
        <v>79</v>
      </c>
      <c r="D689" s="230">
        <v>7339.652487077454</v>
      </c>
      <c r="E689" s="230">
        <v>8395.22770939819</v>
      </c>
      <c r="F689" s="230">
        <v>10817.700419467199</v>
      </c>
      <c r="G689" s="230">
        <v>8882.76084603511</v>
      </c>
      <c r="H689" s="230">
        <v>13023.748150063917</v>
      </c>
      <c r="I689" s="230">
        <v>12199.530077681997</v>
      </c>
      <c r="J689" s="230">
        <v>13540.50677287791</v>
      </c>
      <c r="K689" s="230">
        <v>21353.140240418328</v>
      </c>
      <c r="L689" s="230">
        <v>11217.919635077265</v>
      </c>
      <c r="M689" s="230">
        <v>8838.244221614405</v>
      </c>
      <c r="N689" s="230">
        <v>6050.777508619473</v>
      </c>
      <c r="O689" s="230">
        <v>5819.871884010388</v>
      </c>
      <c r="P689" s="230">
        <v>127479.07995234165</v>
      </c>
      <c r="Q689" s="231" t="s">
        <v>145</v>
      </c>
      <c r="R689" s="232" t="s">
        <v>70</v>
      </c>
      <c r="S689" s="232" t="s">
        <v>139</v>
      </c>
    </row>
    <row r="690" ht="15.75" customHeight="1">
      <c r="A690" s="227">
        <v>2017.0</v>
      </c>
      <c r="B690" s="228" t="s">
        <v>41</v>
      </c>
      <c r="C690" s="229" t="s">
        <v>80</v>
      </c>
      <c r="D690" s="230">
        <v>1467.930497415491</v>
      </c>
      <c r="E690" s="230">
        <v>1679.0455418796378</v>
      </c>
      <c r="F690" s="230">
        <v>2163.54008389344</v>
      </c>
      <c r="G690" s="230">
        <v>1776.5521692070217</v>
      </c>
      <c r="H690" s="230">
        <v>2604.749630012784</v>
      </c>
      <c r="I690" s="230">
        <v>2439.9060155363995</v>
      </c>
      <c r="J690" s="230">
        <v>2708.1013545755823</v>
      </c>
      <c r="K690" s="230">
        <v>4270.628048083665</v>
      </c>
      <c r="L690" s="230">
        <v>2243.583927015453</v>
      </c>
      <c r="M690" s="230">
        <v>1767.6488443228807</v>
      </c>
      <c r="N690" s="230">
        <v>1210.1555017238948</v>
      </c>
      <c r="O690" s="230">
        <v>1163.9743768020776</v>
      </c>
      <c r="P690" s="230">
        <v>25495.815990468327</v>
      </c>
      <c r="Q690" s="231" t="s">
        <v>145</v>
      </c>
      <c r="R690" s="232" t="s">
        <v>70</v>
      </c>
      <c r="S690" s="232" t="s">
        <v>139</v>
      </c>
    </row>
    <row r="691" ht="15.75" customHeight="1">
      <c r="A691" s="227">
        <v>2017.0</v>
      </c>
      <c r="B691" s="228" t="s">
        <v>41</v>
      </c>
      <c r="C691" s="229" t="s">
        <v>81</v>
      </c>
      <c r="D691" s="230">
        <v>2177.830828650212</v>
      </c>
      <c r="E691" s="230">
        <v>2686.6397730345006</v>
      </c>
      <c r="F691" s="230">
        <v>2384.4002940163164</v>
      </c>
      <c r="G691" s="230">
        <v>1908.798658648051</v>
      </c>
      <c r="H691" s="230">
        <v>3118.9843391782515</v>
      </c>
      <c r="I691" s="230">
        <v>3394.2937713481024</v>
      </c>
      <c r="J691" s="230">
        <v>3568.3849904517433</v>
      </c>
      <c r="K691" s="230">
        <v>4247.616708768228</v>
      </c>
      <c r="L691" s="230">
        <v>4252.115635611534</v>
      </c>
      <c r="M691" s="230">
        <v>4007.3448463491895</v>
      </c>
      <c r="N691" s="230">
        <v>3105.240278530379</v>
      </c>
      <c r="O691" s="230">
        <v>2633.091676709463</v>
      </c>
      <c r="P691" s="230">
        <v>37484.74180129597</v>
      </c>
      <c r="Q691" s="231" t="s">
        <v>145</v>
      </c>
      <c r="R691" s="232" t="s">
        <v>70</v>
      </c>
      <c r="S691" s="232" t="s">
        <v>139</v>
      </c>
    </row>
    <row r="692" ht="15.75" customHeight="1">
      <c r="A692" s="227">
        <v>2017.0</v>
      </c>
      <c r="B692" s="228" t="s">
        <v>41</v>
      </c>
      <c r="C692" s="229" t="s">
        <v>82</v>
      </c>
      <c r="D692" s="230">
        <v>86.14088196211803</v>
      </c>
      <c r="E692" s="230">
        <v>103.05359136586262</v>
      </c>
      <c r="F692" s="230">
        <v>135.3339755686488</v>
      </c>
      <c r="G692" s="230">
        <v>198.5108508497679</v>
      </c>
      <c r="H692" s="230">
        <v>249.68419515461355</v>
      </c>
      <c r="I692" s="230">
        <v>239.55392868540292</v>
      </c>
      <c r="J692" s="230">
        <v>2017.6670703619077</v>
      </c>
      <c r="K692" s="230">
        <v>2165.3723826990235</v>
      </c>
      <c r="L692" s="230">
        <v>297.2812810499181</v>
      </c>
      <c r="M692" s="230">
        <v>209.03172948895548</v>
      </c>
      <c r="N692" s="230">
        <v>115.02813753013787</v>
      </c>
      <c r="O692" s="230">
        <v>104.8746110905997</v>
      </c>
      <c r="P692" s="230">
        <v>5921.532635806955</v>
      </c>
      <c r="Q692" s="231" t="s">
        <v>145</v>
      </c>
      <c r="R692" s="232" t="s">
        <v>70</v>
      </c>
      <c r="S692" s="232" t="s">
        <v>139</v>
      </c>
    </row>
    <row r="693" ht="15.75" customHeight="1">
      <c r="A693" s="227">
        <v>2017.0</v>
      </c>
      <c r="B693" s="228" t="s">
        <v>41</v>
      </c>
      <c r="C693" s="229" t="s">
        <v>83</v>
      </c>
      <c r="D693" s="230">
        <v>2586.1431596970374</v>
      </c>
      <c r="E693" s="230">
        <v>834.4567998655311</v>
      </c>
      <c r="F693" s="230">
        <v>939.3491926537481</v>
      </c>
      <c r="G693" s="230">
        <v>2004.7716594292106</v>
      </c>
      <c r="H693" s="230">
        <v>1485.0971677071466</v>
      </c>
      <c r="I693" s="230">
        <v>1183.246484608359</v>
      </c>
      <c r="J693" s="230">
        <v>1719.6612920469995</v>
      </c>
      <c r="K693" s="230">
        <v>1826.9780177953085</v>
      </c>
      <c r="L693" s="230">
        <v>1052.1175021290635</v>
      </c>
      <c r="M693" s="230">
        <v>1057.7464664351576</v>
      </c>
      <c r="N693" s="230">
        <v>821.7277316596093</v>
      </c>
      <c r="O693" s="230">
        <v>2197.6364378486305</v>
      </c>
      <c r="P693" s="230">
        <v>17708.931911875803</v>
      </c>
      <c r="Q693" s="231" t="s">
        <v>145</v>
      </c>
      <c r="R693" s="232" t="s">
        <v>70</v>
      </c>
      <c r="S693" s="232" t="s">
        <v>139</v>
      </c>
    </row>
    <row r="694" ht="15.75" customHeight="1">
      <c r="A694" s="227">
        <v>2017.0</v>
      </c>
      <c r="B694" s="228" t="s">
        <v>41</v>
      </c>
      <c r="C694" s="229" t="s">
        <v>84</v>
      </c>
      <c r="D694" s="230">
        <v>6828.066178357872</v>
      </c>
      <c r="E694" s="230">
        <v>9770.2365710119</v>
      </c>
      <c r="F694" s="230">
        <v>13874.549978511932</v>
      </c>
      <c r="G694" s="230">
        <v>10099.4101427122</v>
      </c>
      <c r="H694" s="230">
        <v>15989.361980710215</v>
      </c>
      <c r="I694" s="230">
        <v>14680.360546495544</v>
      </c>
      <c r="J694" s="230">
        <v>14441.530271518239</v>
      </c>
      <c r="K694" s="230">
        <v>26109.583482632952</v>
      </c>
      <c r="L694" s="230">
        <v>12255.29855208494</v>
      </c>
      <c r="M694" s="230">
        <v>8748.801829418655</v>
      </c>
      <c r="N694" s="230">
        <v>5531.088228455203</v>
      </c>
      <c r="O694" s="230">
        <v>4262.653486637925</v>
      </c>
      <c r="P694" s="230">
        <v>142590.94124854755</v>
      </c>
      <c r="Q694" s="231" t="s">
        <v>145</v>
      </c>
      <c r="R694" s="232" t="s">
        <v>70</v>
      </c>
      <c r="S694" s="232" t="s">
        <v>139</v>
      </c>
    </row>
    <row r="695" ht="15.75" customHeight="1">
      <c r="A695" s="227">
        <v>2017.0</v>
      </c>
      <c r="B695" s="228" t="s">
        <v>41</v>
      </c>
      <c r="C695" s="229" t="s">
        <v>85</v>
      </c>
      <c r="D695" s="230">
        <v>776.9775323548855</v>
      </c>
      <c r="E695" s="230">
        <v>1001.6200336733806</v>
      </c>
      <c r="F695" s="230">
        <v>901.6925117870157</v>
      </c>
      <c r="G695" s="230">
        <v>743.0777396915754</v>
      </c>
      <c r="H695" s="230">
        <v>1196.646998498753</v>
      </c>
      <c r="I695" s="230">
        <v>1265.792642241646</v>
      </c>
      <c r="J695" s="230">
        <v>1929.295582415189</v>
      </c>
      <c r="K695" s="230">
        <v>2234.278907567706</v>
      </c>
      <c r="L695" s="230">
        <v>1590.374986977003</v>
      </c>
      <c r="M695" s="230">
        <v>1510.274164142123</v>
      </c>
      <c r="N695" s="230">
        <v>1168.3040977095845</v>
      </c>
      <c r="O695" s="230">
        <v>935.9109115742092</v>
      </c>
      <c r="P695" s="230">
        <v>15254.246108633071</v>
      </c>
      <c r="Q695" s="231" t="s">
        <v>145</v>
      </c>
      <c r="R695" s="232" t="s">
        <v>70</v>
      </c>
      <c r="S695" s="232" t="s">
        <v>139</v>
      </c>
    </row>
    <row r="696" ht="15.75" customHeight="1">
      <c r="A696" s="227">
        <v>2017.0</v>
      </c>
      <c r="B696" s="228" t="s">
        <v>41</v>
      </c>
      <c r="C696" s="229" t="s">
        <v>86</v>
      </c>
      <c r="D696" s="230">
        <v>2065.7331078310217</v>
      </c>
      <c r="E696" s="230">
        <v>2243.0234243743676</v>
      </c>
      <c r="F696" s="230">
        <v>2948.5330046258387</v>
      </c>
      <c r="G696" s="230">
        <v>2473.1631792555363</v>
      </c>
      <c r="H696" s="230">
        <v>3543.642444487113</v>
      </c>
      <c r="I696" s="230">
        <v>3293.4568628063603</v>
      </c>
      <c r="J696" s="230">
        <v>3556.957331749147</v>
      </c>
      <c r="K696" s="230">
        <v>5714.293977836402</v>
      </c>
      <c r="L696" s="230">
        <v>2955.8898573838474</v>
      </c>
      <c r="M696" s="230">
        <v>2291.8698705306</v>
      </c>
      <c r="N696" s="230">
        <v>1548.516734340058</v>
      </c>
      <c r="O696" s="230">
        <v>1595.6640514005187</v>
      </c>
      <c r="P696" s="230">
        <v>34230.74384662081</v>
      </c>
      <c r="Q696" s="231" t="s">
        <v>145</v>
      </c>
      <c r="R696" s="232" t="s">
        <v>70</v>
      </c>
      <c r="S696" s="232" t="s">
        <v>139</v>
      </c>
    </row>
    <row r="697" ht="15.75" customHeight="1">
      <c r="A697" s="227">
        <v>2017.0</v>
      </c>
      <c r="B697" s="228" t="s">
        <v>41</v>
      </c>
      <c r="C697" s="229" t="s">
        <v>87</v>
      </c>
      <c r="D697" s="230">
        <v>820.5029977141705</v>
      </c>
      <c r="E697" s="230">
        <v>926.853274791423</v>
      </c>
      <c r="F697" s="230">
        <v>1217.7355920791938</v>
      </c>
      <c r="G697" s="230">
        <v>998.669780242312</v>
      </c>
      <c r="H697" s="230">
        <v>1458.7667023488896</v>
      </c>
      <c r="I697" s="230">
        <v>1361.2281917979415</v>
      </c>
      <c r="J697" s="230">
        <v>1443.4373565531364</v>
      </c>
      <c r="K697" s="230">
        <v>2341.513119095251</v>
      </c>
      <c r="L697" s="230">
        <v>1225.4221737562398</v>
      </c>
      <c r="M697" s="230">
        <v>946.5026281744184</v>
      </c>
      <c r="N697" s="230">
        <v>638.8665568560946</v>
      </c>
      <c r="O697" s="230">
        <v>633.0394884110727</v>
      </c>
      <c r="P697" s="230">
        <v>14012.537861820143</v>
      </c>
      <c r="Q697" s="231" t="s">
        <v>145</v>
      </c>
      <c r="R697" s="232" t="s">
        <v>70</v>
      </c>
      <c r="S697" s="232" t="s">
        <v>139</v>
      </c>
    </row>
    <row r="698" ht="15.75" customHeight="1">
      <c r="A698" s="227">
        <v>2017.0</v>
      </c>
      <c r="B698" s="228" t="s">
        <v>41</v>
      </c>
      <c r="C698" s="229" t="s">
        <v>88</v>
      </c>
      <c r="D698" s="230">
        <v>2641.5017531446356</v>
      </c>
      <c r="E698" s="230">
        <v>3098.36538712952</v>
      </c>
      <c r="F698" s="230">
        <v>4220.968103899034</v>
      </c>
      <c r="G698" s="230">
        <v>3387.45525636236</v>
      </c>
      <c r="H698" s="230">
        <v>4995.721573058261</v>
      </c>
      <c r="I698" s="230">
        <v>4602.647673665573</v>
      </c>
      <c r="J698" s="230">
        <v>4802.91219344811</v>
      </c>
      <c r="K698" s="230">
        <v>8086.305198146174</v>
      </c>
      <c r="L698" s="230">
        <v>3991.4708003541577</v>
      </c>
      <c r="M698" s="230">
        <v>2992.713656771525</v>
      </c>
      <c r="N698" s="230">
        <v>1970.03546250731</v>
      </c>
      <c r="O698" s="230">
        <v>1899.3070914134</v>
      </c>
      <c r="P698" s="230">
        <v>46689.40414990007</v>
      </c>
      <c r="Q698" s="231" t="s">
        <v>145</v>
      </c>
      <c r="R698" s="232" t="s">
        <v>70</v>
      </c>
      <c r="S698" s="232" t="s">
        <v>139</v>
      </c>
    </row>
    <row r="699" ht="15.75" customHeight="1">
      <c r="A699" s="227">
        <v>2017.0</v>
      </c>
      <c r="B699" s="228" t="s">
        <v>41</v>
      </c>
      <c r="C699" s="229" t="s">
        <v>89</v>
      </c>
      <c r="D699" s="230">
        <v>1034.9370960327408</v>
      </c>
      <c r="E699" s="230">
        <v>1125.3655894294982</v>
      </c>
      <c r="F699" s="230">
        <v>1528.771207076118</v>
      </c>
      <c r="G699" s="230">
        <v>1280.3948904833244</v>
      </c>
      <c r="H699" s="230">
        <v>1828.9704316709012</v>
      </c>
      <c r="I699" s="230">
        <v>1676.404707170475</v>
      </c>
      <c r="J699" s="230">
        <v>1807.9043087123282</v>
      </c>
      <c r="K699" s="230">
        <v>2976.7490377727945</v>
      </c>
      <c r="L699" s="230">
        <v>1454.7618166060156</v>
      </c>
      <c r="M699" s="230">
        <v>1096.883901995737</v>
      </c>
      <c r="N699" s="230">
        <v>725.0546572064259</v>
      </c>
      <c r="O699" s="230">
        <v>755.9503412111877</v>
      </c>
      <c r="P699" s="230">
        <v>17292.14798536755</v>
      </c>
      <c r="Q699" s="231" t="s">
        <v>145</v>
      </c>
      <c r="R699" s="232" t="s">
        <v>70</v>
      </c>
      <c r="S699" s="232" t="s">
        <v>139</v>
      </c>
    </row>
    <row r="700" ht="15.75" customHeight="1">
      <c r="A700" s="227">
        <v>2017.0</v>
      </c>
      <c r="B700" s="228" t="s">
        <v>41</v>
      </c>
      <c r="C700" s="229" t="s">
        <v>90</v>
      </c>
      <c r="D700" s="230">
        <v>7339.652487077454</v>
      </c>
      <c r="E700" s="230">
        <v>8395.22770939819</v>
      </c>
      <c r="F700" s="230">
        <v>10817.700419467199</v>
      </c>
      <c r="G700" s="230">
        <v>8882.76084603511</v>
      </c>
      <c r="H700" s="230">
        <v>13023.748150063917</v>
      </c>
      <c r="I700" s="230">
        <v>12199.530077681997</v>
      </c>
      <c r="J700" s="230">
        <v>13540.50677287791</v>
      </c>
      <c r="K700" s="230">
        <v>21353.140240418328</v>
      </c>
      <c r="L700" s="230">
        <v>11217.919635077265</v>
      </c>
      <c r="M700" s="230">
        <v>8838.244221614405</v>
      </c>
      <c r="N700" s="230">
        <v>6050.777508619473</v>
      </c>
      <c r="O700" s="230">
        <v>5819.871884010388</v>
      </c>
      <c r="P700" s="230">
        <v>127479.07995234165</v>
      </c>
      <c r="Q700" s="231" t="s">
        <v>145</v>
      </c>
      <c r="R700" s="232" t="s">
        <v>70</v>
      </c>
      <c r="S700" s="232" t="s">
        <v>139</v>
      </c>
    </row>
    <row r="701" ht="15.75" customHeight="1">
      <c r="A701" s="227">
        <v>2017.0</v>
      </c>
      <c r="B701" s="228" t="s">
        <v>41</v>
      </c>
      <c r="C701" s="229" t="s">
        <v>91</v>
      </c>
      <c r="D701" s="230">
        <v>97795.0</v>
      </c>
      <c r="E701" s="230">
        <v>97795.0</v>
      </c>
      <c r="F701" s="230">
        <v>97795.0</v>
      </c>
      <c r="G701" s="230">
        <v>97795.0</v>
      </c>
      <c r="H701" s="230">
        <v>97795.0</v>
      </c>
      <c r="I701" s="230">
        <v>97795.0</v>
      </c>
      <c r="J701" s="230">
        <v>97795.0</v>
      </c>
      <c r="K701" s="230">
        <v>97795.0</v>
      </c>
      <c r="L701" s="230">
        <v>97795.0</v>
      </c>
      <c r="M701" s="230">
        <v>97795.0</v>
      </c>
      <c r="N701" s="230">
        <v>97795.0</v>
      </c>
      <c r="O701" s="230">
        <v>97795.0</v>
      </c>
      <c r="P701" s="230">
        <v>97795.0</v>
      </c>
      <c r="Q701" s="231" t="s">
        <v>145</v>
      </c>
      <c r="R701" s="232" t="s">
        <v>70</v>
      </c>
      <c r="S701" s="232" t="s">
        <v>139</v>
      </c>
    </row>
    <row r="702" ht="15.75" customHeight="1">
      <c r="A702" s="227">
        <v>2017.0</v>
      </c>
      <c r="B702" s="228" t="s">
        <v>41</v>
      </c>
      <c r="C702" s="229" t="s">
        <v>92</v>
      </c>
      <c r="D702" s="230">
        <v>389.0725345094897</v>
      </c>
      <c r="E702" s="230">
        <v>410.8311715583279</v>
      </c>
      <c r="F702" s="230">
        <v>392.7149937047461</v>
      </c>
      <c r="G702" s="230">
        <v>365.02838854478523</v>
      </c>
      <c r="H702" s="230">
        <v>431.8084730829047</v>
      </c>
      <c r="I702" s="230">
        <v>452.79683255576435</v>
      </c>
      <c r="J702" s="230">
        <v>436.26962461682643</v>
      </c>
      <c r="K702" s="230">
        <v>472.8619198049395</v>
      </c>
      <c r="L702" s="230">
        <v>519.2274877342207</v>
      </c>
      <c r="M702" s="230">
        <v>489.1235183558374</v>
      </c>
      <c r="N702" s="230">
        <v>432.1236974509789</v>
      </c>
      <c r="O702" s="230">
        <v>416.7050375442112</v>
      </c>
      <c r="P702" s="230">
        <v>434.04697328858606</v>
      </c>
      <c r="Q702" s="231" t="s">
        <v>145</v>
      </c>
      <c r="R702" s="232" t="s">
        <v>70</v>
      </c>
      <c r="S702" s="232" t="s">
        <v>139</v>
      </c>
    </row>
    <row r="703" ht="15.75" customHeight="1">
      <c r="A703" s="227">
        <v>2017.0</v>
      </c>
      <c r="B703" s="228" t="s">
        <v>41</v>
      </c>
      <c r="C703" s="229" t="s">
        <v>93</v>
      </c>
      <c r="D703" s="230">
        <v>33.05544770206928</v>
      </c>
      <c r="E703" s="230">
        <v>34.24436085180589</v>
      </c>
      <c r="F703" s="230">
        <v>38.90818939577294</v>
      </c>
      <c r="G703" s="230">
        <v>43.831663093936164</v>
      </c>
      <c r="H703" s="230">
        <v>49.352508143165</v>
      </c>
      <c r="I703" s="230">
        <v>48.55243773497378</v>
      </c>
      <c r="J703" s="230">
        <v>152.21989558710413</v>
      </c>
      <c r="K703" s="230">
        <v>162.19593745985256</v>
      </c>
      <c r="L703" s="230">
        <v>53.06936701607606</v>
      </c>
      <c r="M703" s="230">
        <v>44.19055545341502</v>
      </c>
      <c r="N703" s="230">
        <v>35.08613581860587</v>
      </c>
      <c r="O703" s="230">
        <v>34.3723731202713</v>
      </c>
      <c r="P703" s="230">
        <v>60.75657261475399</v>
      </c>
      <c r="Q703" s="231" t="s">
        <v>145</v>
      </c>
      <c r="R703" s="232" t="s">
        <v>70</v>
      </c>
      <c r="S703" s="232" t="s">
        <v>139</v>
      </c>
    </row>
    <row r="704" ht="15.75" customHeight="1">
      <c r="A704" s="227">
        <v>2017.0</v>
      </c>
      <c r="B704" s="228" t="s">
        <v>41</v>
      </c>
      <c r="C704" s="229" t="s">
        <v>94</v>
      </c>
      <c r="D704" s="230">
        <v>289.3877960877352</v>
      </c>
      <c r="E704" s="230">
        <v>93.3751920646959</v>
      </c>
      <c r="F704" s="230">
        <v>105.11258497024068</v>
      </c>
      <c r="G704" s="230">
        <v>224.33269017069236</v>
      </c>
      <c r="H704" s="230">
        <v>166.18144077888388</v>
      </c>
      <c r="I704" s="230">
        <v>132.40453883051353</v>
      </c>
      <c r="J704" s="230">
        <v>192.42901904207312</v>
      </c>
      <c r="K704" s="230">
        <v>204.43769328394814</v>
      </c>
      <c r="L704" s="230">
        <v>117.7312880088707</v>
      </c>
      <c r="M704" s="230">
        <v>118.36116558107283</v>
      </c>
      <c r="N704" s="230">
        <v>91.95081732327837</v>
      </c>
      <c r="O704" s="230">
        <v>245.91413780264938</v>
      </c>
      <c r="P704" s="230">
        <v>165.1348636620545</v>
      </c>
      <c r="Q704" s="231" t="s">
        <v>145</v>
      </c>
      <c r="R704" s="232" t="s">
        <v>70</v>
      </c>
      <c r="S704" s="232" t="s">
        <v>139</v>
      </c>
    </row>
    <row r="705" ht="15.75" customHeight="1">
      <c r="A705" s="227">
        <v>2017.0</v>
      </c>
      <c r="B705" s="228" t="s">
        <v>41</v>
      </c>
      <c r="C705" s="229" t="s">
        <v>95</v>
      </c>
      <c r="D705" s="230">
        <v>753.2801489098101</v>
      </c>
      <c r="E705" s="230">
        <v>1077.863785565404</v>
      </c>
      <c r="F705" s="230">
        <v>1530.6563821828108</v>
      </c>
      <c r="G705" s="230">
        <v>1114.178594272664</v>
      </c>
      <c r="H705" s="230">
        <v>1763.964885398768</v>
      </c>
      <c r="I705" s="230">
        <v>1619.5543349542315</v>
      </c>
      <c r="J705" s="230">
        <v>1593.206303110413</v>
      </c>
      <c r="K705" s="230">
        <v>2880.43941286183</v>
      </c>
      <c r="L705" s="230">
        <v>1352.018694181566</v>
      </c>
      <c r="M705" s="230">
        <v>965.1779248618602</v>
      </c>
      <c r="N705" s="230">
        <v>610.1960431446863</v>
      </c>
      <c r="O705" s="230">
        <v>470.26085707004177</v>
      </c>
      <c r="P705" s="230">
        <v>1310.8997805428405</v>
      </c>
      <c r="Q705" s="231" t="s">
        <v>145</v>
      </c>
      <c r="R705" s="232" t="s">
        <v>70</v>
      </c>
      <c r="S705" s="232" t="s">
        <v>139</v>
      </c>
    </row>
    <row r="706" ht="15.75" customHeight="1">
      <c r="A706" s="227">
        <v>2017.0</v>
      </c>
      <c r="B706" s="228" t="s">
        <v>41</v>
      </c>
      <c r="C706" s="229" t="s">
        <v>96</v>
      </c>
      <c r="D706" s="230">
        <v>1464.7959272091043</v>
      </c>
      <c r="E706" s="230">
        <v>1616.3145100402337</v>
      </c>
      <c r="F706" s="230">
        <v>2067.3921502535704</v>
      </c>
      <c r="G706" s="230">
        <v>1747.3713360820777</v>
      </c>
      <c r="H706" s="230">
        <v>2411.3073074037216</v>
      </c>
      <c r="I706" s="230">
        <v>2253.308144075483</v>
      </c>
      <c r="J706" s="230">
        <v>2374.1248423564166</v>
      </c>
      <c r="K706" s="230">
        <v>3719.93496341057</v>
      </c>
      <c r="L706" s="230">
        <v>2042.0468369407336</v>
      </c>
      <c r="M706" s="230">
        <v>1616.8531642521855</v>
      </c>
      <c r="N706" s="230">
        <v>1169.3566937375494</v>
      </c>
      <c r="O706" s="230">
        <v>1167.2524055371737</v>
      </c>
      <c r="P706" s="230">
        <v>1970.8381901082348</v>
      </c>
      <c r="Q706" s="231" t="s">
        <v>145</v>
      </c>
      <c r="R706" s="232" t="s">
        <v>70</v>
      </c>
      <c r="S706" s="232" t="s">
        <v>139</v>
      </c>
    </row>
    <row r="707" ht="15.75" customHeight="1">
      <c r="A707" s="227">
        <v>2017.0</v>
      </c>
      <c r="B707" s="228" t="s">
        <v>41</v>
      </c>
      <c r="C707" s="229" t="s">
        <v>97</v>
      </c>
      <c r="D707" s="230">
        <v>368.1798712380107</v>
      </c>
      <c r="E707" s="230">
        <v>425.83424349458875</v>
      </c>
      <c r="F707" s="230">
        <v>558.2333142576045</v>
      </c>
      <c r="G707" s="230">
        <v>455.59863085817693</v>
      </c>
      <c r="H707" s="230">
        <v>668.8229153643183</v>
      </c>
      <c r="I707" s="230">
        <v>623.0843317646295</v>
      </c>
      <c r="J707" s="230">
        <v>705.2491724664617</v>
      </c>
      <c r="K707" s="230">
        <v>1119.159608239489</v>
      </c>
      <c r="L707" s="230">
        <v>563.7377354820757</v>
      </c>
      <c r="M707" s="230">
        <v>438.2648849241877</v>
      </c>
      <c r="N707" s="230">
        <v>296.5540884246601</v>
      </c>
      <c r="O707" s="230">
        <v>284.0178780084415</v>
      </c>
      <c r="P707" s="230">
        <v>542.2280562102204</v>
      </c>
      <c r="Q707" s="231" t="s">
        <v>145</v>
      </c>
      <c r="R707" s="232" t="s">
        <v>70</v>
      </c>
      <c r="S707" s="232" t="s">
        <v>139</v>
      </c>
    </row>
    <row r="708" ht="15.75" customHeight="1">
      <c r="A708" s="227">
        <v>2017.0</v>
      </c>
      <c r="B708" s="228" t="s">
        <v>41</v>
      </c>
      <c r="C708" s="229" t="s">
        <v>98</v>
      </c>
      <c r="D708" s="230">
        <v>1832.975798447115</v>
      </c>
      <c r="E708" s="230">
        <v>2042.1487535348224</v>
      </c>
      <c r="F708" s="230">
        <v>2625.625464511175</v>
      </c>
      <c r="G708" s="230">
        <v>2202.969966940255</v>
      </c>
      <c r="H708" s="230">
        <v>3080.13022276804</v>
      </c>
      <c r="I708" s="230">
        <v>2876.3924758401126</v>
      </c>
      <c r="J708" s="230">
        <v>3079.374014822878</v>
      </c>
      <c r="K708" s="230">
        <v>4839.094571650059</v>
      </c>
      <c r="L708" s="230">
        <v>2605.784572422809</v>
      </c>
      <c r="M708" s="230">
        <v>2055.118049176373</v>
      </c>
      <c r="N708" s="230">
        <v>1465.9107821622097</v>
      </c>
      <c r="O708" s="230">
        <v>1451.2702835456153</v>
      </c>
      <c r="P708" s="230">
        <v>2513.066246318456</v>
      </c>
      <c r="Q708" s="231" t="s">
        <v>145</v>
      </c>
      <c r="R708" s="232" t="s">
        <v>70</v>
      </c>
      <c r="S708" s="232" t="s">
        <v>139</v>
      </c>
    </row>
    <row r="709" ht="15.75" customHeight="1">
      <c r="A709" s="227">
        <v>2017.0</v>
      </c>
      <c r="B709" s="228" t="s">
        <v>41</v>
      </c>
      <c r="C709" s="229" t="s">
        <v>99</v>
      </c>
      <c r="D709" s="230">
        <v>287.2</v>
      </c>
      <c r="E709" s="230">
        <v>287.2</v>
      </c>
      <c r="F709" s="230">
        <v>289.2</v>
      </c>
      <c r="G709" s="230">
        <v>289.2</v>
      </c>
      <c r="H709" s="230">
        <v>290.07011925222673</v>
      </c>
      <c r="I709" s="230">
        <v>289.9042357732323</v>
      </c>
      <c r="J709" s="230">
        <v>290.7</v>
      </c>
      <c r="K709" s="230">
        <v>293.99666065541726</v>
      </c>
      <c r="L709" s="230">
        <v>308.64037654869895</v>
      </c>
      <c r="M709" s="230">
        <v>294.9547291263252</v>
      </c>
      <c r="N709" s="230">
        <v>287.2</v>
      </c>
      <c r="O709" s="230">
        <v>287.2</v>
      </c>
      <c r="P709" s="230">
        <v>291.288843446325</v>
      </c>
      <c r="Q709" s="231" t="s">
        <v>145</v>
      </c>
      <c r="R709" s="232" t="s">
        <v>70</v>
      </c>
      <c r="S709" s="232" t="s">
        <v>139</v>
      </c>
    </row>
    <row r="710" ht="15.75" customHeight="1">
      <c r="A710" s="227">
        <v>2017.0</v>
      </c>
      <c r="B710" s="228" t="s">
        <v>41</v>
      </c>
      <c r="C710" s="229" t="s">
        <v>100</v>
      </c>
      <c r="D710" s="230">
        <v>410.0888894494321</v>
      </c>
      <c r="E710" s="230">
        <v>445.2845247160506</v>
      </c>
      <c r="F710" s="230">
        <v>585.342133883695</v>
      </c>
      <c r="G710" s="230">
        <v>490.97181904250783</v>
      </c>
      <c r="H710" s="230">
        <v>703.4831310766136</v>
      </c>
      <c r="I710" s="230">
        <v>653.8163435527179</v>
      </c>
      <c r="J710" s="230">
        <v>706.1263996139346</v>
      </c>
      <c r="K710" s="230">
        <v>1134.4004036508848</v>
      </c>
      <c r="L710" s="230">
        <v>586.8026147008625</v>
      </c>
      <c r="M710" s="230">
        <v>454.9815106344268</v>
      </c>
      <c r="N710" s="230">
        <v>307.41120693279873</v>
      </c>
      <c r="O710" s="230">
        <v>316.7708821108499</v>
      </c>
      <c r="P710" s="230">
        <v>566.2899882803978</v>
      </c>
      <c r="Q710" s="231" t="s">
        <v>145</v>
      </c>
      <c r="R710" s="232" t="s">
        <v>70</v>
      </c>
      <c r="S710" s="232" t="s">
        <v>139</v>
      </c>
    </row>
    <row r="711" ht="15.75" customHeight="1">
      <c r="A711" s="227">
        <v>2017.0</v>
      </c>
      <c r="B711" s="228" t="s">
        <v>41</v>
      </c>
      <c r="C711" s="229" t="s">
        <v>101</v>
      </c>
      <c r="D711" s="230">
        <v>197.66417564309407</v>
      </c>
      <c r="E711" s="230">
        <v>223.2846059236094</v>
      </c>
      <c r="F711" s="230">
        <v>293.3599299821691</v>
      </c>
      <c r="G711" s="230">
        <v>240.58564002959676</v>
      </c>
      <c r="H711" s="230">
        <v>351.4257942733755</v>
      </c>
      <c r="I711" s="230">
        <v>327.92817228391306</v>
      </c>
      <c r="J711" s="230">
        <v>347.7328613915861</v>
      </c>
      <c r="K711" s="230">
        <v>564.0847891267362</v>
      </c>
      <c r="L711" s="230">
        <v>295.2116743815672</v>
      </c>
      <c r="M711" s="230">
        <v>228.01825497692175</v>
      </c>
      <c r="N711" s="230">
        <v>153.90684940665253</v>
      </c>
      <c r="O711" s="230">
        <v>152.50307308431132</v>
      </c>
      <c r="P711" s="230">
        <v>281.30881837529444</v>
      </c>
      <c r="Q711" s="231" t="s">
        <v>145</v>
      </c>
      <c r="R711" s="232" t="s">
        <v>70</v>
      </c>
      <c r="S711" s="232" t="s">
        <v>139</v>
      </c>
    </row>
    <row r="712" ht="15.75" customHeight="1">
      <c r="A712" s="227">
        <v>2017.0</v>
      </c>
      <c r="B712" s="228" t="s">
        <v>41</v>
      </c>
      <c r="C712" s="229" t="s">
        <v>102</v>
      </c>
      <c r="D712" s="230">
        <v>478.05482816408613</v>
      </c>
      <c r="E712" s="230">
        <v>560.7372892978173</v>
      </c>
      <c r="F712" s="230">
        <v>763.9041614086914</v>
      </c>
      <c r="G712" s="230">
        <v>613.0563186513125</v>
      </c>
      <c r="H712" s="230">
        <v>904.1178243856413</v>
      </c>
      <c r="I712" s="230">
        <v>832.979928979645</v>
      </c>
      <c r="J712" s="230">
        <v>869.2234864476766</v>
      </c>
      <c r="K712" s="230">
        <v>1463.4467826417751</v>
      </c>
      <c r="L712" s="230">
        <v>722.3701007632054</v>
      </c>
      <c r="M712" s="230">
        <v>541.6166054892973</v>
      </c>
      <c r="N712" s="230">
        <v>356.53391612741456</v>
      </c>
      <c r="O712" s="230">
        <v>343.73360689068113</v>
      </c>
      <c r="P712" s="230">
        <v>704.147904103937</v>
      </c>
      <c r="Q712" s="231" t="s">
        <v>145</v>
      </c>
      <c r="R712" s="232" t="s">
        <v>70</v>
      </c>
      <c r="S712" s="232" t="s">
        <v>139</v>
      </c>
    </row>
    <row r="713" ht="15.75" customHeight="1">
      <c r="A713" s="227">
        <v>2017.0</v>
      </c>
      <c r="B713" s="228" t="s">
        <v>41</v>
      </c>
      <c r="C713" s="229" t="s">
        <v>103</v>
      </c>
      <c r="D713" s="230">
        <v>91.78803395249211</v>
      </c>
      <c r="E713" s="230">
        <v>99.80809010275662</v>
      </c>
      <c r="F713" s="230">
        <v>135.5859249790152</v>
      </c>
      <c r="G713" s="230">
        <v>113.5575583586607</v>
      </c>
      <c r="H713" s="230">
        <v>162.2104384158648</v>
      </c>
      <c r="I713" s="230">
        <v>148.67946348597525</v>
      </c>
      <c r="J713" s="230">
        <v>160.34209490321933</v>
      </c>
      <c r="K713" s="230">
        <v>264.00632733575696</v>
      </c>
      <c r="L713" s="230">
        <v>129.02207054639945</v>
      </c>
      <c r="M713" s="230">
        <v>97.28206402521458</v>
      </c>
      <c r="N713" s="230">
        <v>64.30472127068344</v>
      </c>
      <c r="O713" s="230">
        <v>67.04484345133126</v>
      </c>
      <c r="P713" s="230">
        <v>127.80263590228081</v>
      </c>
      <c r="Q713" s="231" t="s">
        <v>145</v>
      </c>
      <c r="R713" s="232" t="s">
        <v>70</v>
      </c>
      <c r="S713" s="232" t="s">
        <v>139</v>
      </c>
    </row>
    <row r="714" ht="15.75" customHeight="1">
      <c r="A714" s="227">
        <v>2017.0</v>
      </c>
      <c r="B714" s="228" t="s">
        <v>41</v>
      </c>
      <c r="C714" s="229" t="s">
        <v>104</v>
      </c>
      <c r="D714" s="230">
        <v>17.295993707395365</v>
      </c>
      <c r="E714" s="230">
        <v>20.65181208056359</v>
      </c>
      <c r="F714" s="230">
        <v>18.237103980201354</v>
      </c>
      <c r="G714" s="230">
        <v>14.485449344997186</v>
      </c>
      <c r="H714" s="230">
        <v>23.654677919421072</v>
      </c>
      <c r="I714" s="230">
        <v>26.22383701189635</v>
      </c>
      <c r="J714" s="230">
        <v>24.05476519433855</v>
      </c>
      <c r="K714" s="230">
        <v>28.64145506044119</v>
      </c>
      <c r="L714" s="230">
        <v>32.74161757554709</v>
      </c>
      <c r="M714" s="230">
        <v>30.67841869595473</v>
      </c>
      <c r="N714" s="230">
        <v>23.69087705517293</v>
      </c>
      <c r="O714" s="230">
        <v>20.908114516648457</v>
      </c>
      <c r="P714" s="230">
        <v>281.2641221425779</v>
      </c>
      <c r="Q714" s="231" t="s">
        <v>145</v>
      </c>
      <c r="R714" s="232" t="s">
        <v>70</v>
      </c>
      <c r="S714" s="232" t="s">
        <v>139</v>
      </c>
    </row>
    <row r="715" ht="15.75" customHeight="1">
      <c r="A715" s="227">
        <v>2017.0</v>
      </c>
      <c r="B715" s="228" t="s">
        <v>41</v>
      </c>
      <c r="C715" s="229" t="s">
        <v>105</v>
      </c>
      <c r="D715" s="230">
        <v>1.5023080762182817</v>
      </c>
      <c r="E715" s="230">
        <v>1.797267906547765</v>
      </c>
      <c r="F715" s="230">
        <v>2.402398350194964</v>
      </c>
      <c r="G715" s="230">
        <v>3.553668555829686</v>
      </c>
      <c r="H715" s="230">
        <v>4.640182101962854</v>
      </c>
      <c r="I715" s="230">
        <v>4.4545498602669875</v>
      </c>
      <c r="J715" s="230">
        <v>29.83841561098666</v>
      </c>
      <c r="K715" s="230">
        <v>32.15916691092179</v>
      </c>
      <c r="L715" s="230">
        <v>5.508463767316627</v>
      </c>
      <c r="M715" s="230">
        <v>3.699220881148124</v>
      </c>
      <c r="N715" s="230">
        <v>2.006105533953885</v>
      </c>
      <c r="O715" s="230">
        <v>1.8290267250914203</v>
      </c>
      <c r="P715" s="230">
        <v>93.39077428043905</v>
      </c>
      <c r="Q715" s="231" t="s">
        <v>145</v>
      </c>
      <c r="R715" s="232" t="s">
        <v>70</v>
      </c>
      <c r="S715" s="232" t="s">
        <v>139</v>
      </c>
    </row>
    <row r="716" ht="15.75" customHeight="1">
      <c r="A716" s="227">
        <v>2017.0</v>
      </c>
      <c r="B716" s="228" t="s">
        <v>41</v>
      </c>
      <c r="C716" s="229" t="s">
        <v>106</v>
      </c>
      <c r="D716" s="230">
        <v>53.67855690891046</v>
      </c>
      <c r="E716" s="230">
        <v>17.32016909104776</v>
      </c>
      <c r="F716" s="230">
        <v>19.497338693775284</v>
      </c>
      <c r="G716" s="230">
        <v>41.61148202740967</v>
      </c>
      <c r="H716" s="230">
        <v>30.825003841383875</v>
      </c>
      <c r="I716" s="230">
        <v>24.5597245934207</v>
      </c>
      <c r="J716" s="230">
        <v>35.69366845879066</v>
      </c>
      <c r="K716" s="230">
        <v>37.92115805029239</v>
      </c>
      <c r="L716" s="230">
        <v>21.83798255759042</v>
      </c>
      <c r="M716" s="230">
        <v>21.95481858026377</v>
      </c>
      <c r="N716" s="230">
        <v>17.055961748338618</v>
      </c>
      <c r="O716" s="230">
        <v>45.61462583841357</v>
      </c>
      <c r="P716" s="230">
        <v>367.57049038963714</v>
      </c>
      <c r="Q716" s="231" t="s">
        <v>145</v>
      </c>
      <c r="R716" s="232" t="s">
        <v>70</v>
      </c>
      <c r="S716" s="232" t="s">
        <v>139</v>
      </c>
    </row>
    <row r="717" ht="15.75" customHeight="1">
      <c r="A717" s="227">
        <v>2017.0</v>
      </c>
      <c r="B717" s="228" t="s">
        <v>41</v>
      </c>
      <c r="C717" s="229" t="s">
        <v>107</v>
      </c>
      <c r="D717" s="230">
        <v>187.09969019157413</v>
      </c>
      <c r="E717" s="230">
        <v>267.71975956072885</v>
      </c>
      <c r="F717" s="230">
        <v>380.18436475544024</v>
      </c>
      <c r="G717" s="230">
        <v>276.7396301471607</v>
      </c>
      <c r="H717" s="230">
        <v>438.13352050306094</v>
      </c>
      <c r="I717" s="230">
        <v>402.2648343473576</v>
      </c>
      <c r="J717" s="230">
        <v>395.72051135906327</v>
      </c>
      <c r="K717" s="230">
        <v>715.4434144348783</v>
      </c>
      <c r="L717" s="230">
        <v>335.81434368168203</v>
      </c>
      <c r="M717" s="230">
        <v>239.73085044488778</v>
      </c>
      <c r="N717" s="230">
        <v>151.5604663068911</v>
      </c>
      <c r="O717" s="230">
        <v>116.80337095616656</v>
      </c>
      <c r="P717" s="230">
        <v>3907.214756688892</v>
      </c>
      <c r="Q717" s="231" t="s">
        <v>145</v>
      </c>
      <c r="R717" s="232" t="s">
        <v>70</v>
      </c>
      <c r="S717" s="232" t="s">
        <v>139</v>
      </c>
    </row>
    <row r="718" ht="15.75" customHeight="1">
      <c r="A718" s="227">
        <v>2017.0</v>
      </c>
      <c r="B718" s="228" t="s">
        <v>41</v>
      </c>
      <c r="C718" s="229" t="s">
        <v>108</v>
      </c>
      <c r="D718" s="230">
        <v>259.5765488840982</v>
      </c>
      <c r="E718" s="230">
        <v>307.489008638888</v>
      </c>
      <c r="F718" s="230">
        <v>420.32120577961183</v>
      </c>
      <c r="G718" s="230">
        <v>336.39023007539726</v>
      </c>
      <c r="H718" s="230">
        <v>497.25338436582877</v>
      </c>
      <c r="I718" s="230">
        <v>457.5029458129416</v>
      </c>
      <c r="J718" s="230">
        <v>485.30736062317914</v>
      </c>
      <c r="K718" s="230">
        <v>814.1651944565336</v>
      </c>
      <c r="L718" s="230">
        <v>395.90240758213616</v>
      </c>
      <c r="M718" s="230">
        <v>296.0633086022544</v>
      </c>
      <c r="N718" s="230">
        <v>194.31341064435654</v>
      </c>
      <c r="O718" s="230">
        <v>185.15513803632</v>
      </c>
      <c r="P718" s="230">
        <v>4649.440143501545</v>
      </c>
      <c r="Q718" s="231" t="s">
        <v>145</v>
      </c>
      <c r="R718" s="232" t="s">
        <v>70</v>
      </c>
      <c r="S718" s="232" t="s">
        <v>139</v>
      </c>
    </row>
    <row r="719" ht="15.75" customHeight="1">
      <c r="A719" s="227">
        <v>2017.0</v>
      </c>
      <c r="B719" s="228" t="s">
        <v>41</v>
      </c>
      <c r="C719" s="229" t="s">
        <v>109</v>
      </c>
      <c r="D719" s="230">
        <v>9.102569610366425</v>
      </c>
      <c r="E719" s="230">
        <v>12.820894696822394</v>
      </c>
      <c r="F719" s="230">
        <v>9.766765443561468</v>
      </c>
      <c r="G719" s="230">
        <v>6.067397685235133</v>
      </c>
      <c r="H719" s="230">
        <v>10.109540419391669</v>
      </c>
      <c r="I719" s="230">
        <v>9.72003977764332</v>
      </c>
      <c r="J719" s="230">
        <v>11.491249446327329</v>
      </c>
      <c r="K719" s="230">
        <v>10.891228041007485</v>
      </c>
      <c r="L719" s="230">
        <v>19.38344407331991</v>
      </c>
      <c r="M719" s="230">
        <v>13.457447094465055</v>
      </c>
      <c r="N719" s="230">
        <v>15.764366742304896</v>
      </c>
      <c r="O719" s="230">
        <v>16.257509616591104</v>
      </c>
      <c r="P719" s="230">
        <v>144.83245264703618</v>
      </c>
      <c r="Q719" s="231" t="s">
        <v>145</v>
      </c>
      <c r="R719" s="232" t="s">
        <v>70</v>
      </c>
      <c r="S719" s="232" t="s">
        <v>139</v>
      </c>
    </row>
    <row r="720" ht="15.75" customHeight="1">
      <c r="A720" s="227">
        <v>2017.0</v>
      </c>
      <c r="B720" s="228" t="s">
        <v>41</v>
      </c>
      <c r="C720" s="229" t="s">
        <v>110</v>
      </c>
      <c r="D720" s="230">
        <v>0.18289059773838204</v>
      </c>
      <c r="E720" s="230">
        <v>0.24760192758324767</v>
      </c>
      <c r="F720" s="230">
        <v>0.3284095617863852</v>
      </c>
      <c r="G720" s="230">
        <v>0.5425228323946698</v>
      </c>
      <c r="H720" s="230">
        <v>0.6928213962242941</v>
      </c>
      <c r="I720" s="230">
        <v>0.6105518776977182</v>
      </c>
      <c r="J720" s="230">
        <v>4.454123132134528</v>
      </c>
      <c r="K720" s="230">
        <v>5.030351790077848</v>
      </c>
      <c r="L720" s="230">
        <v>0.8876887555731654</v>
      </c>
      <c r="M720" s="230">
        <v>0.5909883395862731</v>
      </c>
      <c r="N720" s="230">
        <v>0.3440861095328339</v>
      </c>
      <c r="O720" s="230">
        <v>0.24623057767810594</v>
      </c>
      <c r="P720" s="230">
        <v>14.15826689800745</v>
      </c>
      <c r="Q720" s="231" t="s">
        <v>145</v>
      </c>
      <c r="R720" s="232" t="s">
        <v>70</v>
      </c>
      <c r="S720" s="232" t="s">
        <v>139</v>
      </c>
    </row>
    <row r="721" ht="15.75" customHeight="1">
      <c r="A721" s="227">
        <v>2017.0</v>
      </c>
      <c r="B721" s="228" t="s">
        <v>41</v>
      </c>
      <c r="C721" s="229" t="s">
        <v>111</v>
      </c>
      <c r="D721" s="230">
        <v>21.471422763564185</v>
      </c>
      <c r="E721" s="230">
        <v>8.247699567165599</v>
      </c>
      <c r="F721" s="230">
        <v>9.06852962501176</v>
      </c>
      <c r="G721" s="230">
        <v>15.41166001015173</v>
      </c>
      <c r="H721" s="230">
        <v>14.011365382447215</v>
      </c>
      <c r="I721" s="230">
        <v>11.695106949247952</v>
      </c>
      <c r="J721" s="230">
        <v>14.277467383516264</v>
      </c>
      <c r="K721" s="230">
        <v>14.585060788573996</v>
      </c>
      <c r="L721" s="230">
        <v>10.063586432069318</v>
      </c>
      <c r="M721" s="230">
        <v>10.259261018814845</v>
      </c>
      <c r="N721" s="230">
        <v>8.401951600166807</v>
      </c>
      <c r="O721" s="230">
        <v>17.544086860928296</v>
      </c>
      <c r="P721" s="230">
        <v>155.03719838165796</v>
      </c>
      <c r="Q721" s="231" t="s">
        <v>145</v>
      </c>
      <c r="R721" s="232" t="s">
        <v>70</v>
      </c>
      <c r="S721" s="232" t="s">
        <v>139</v>
      </c>
    </row>
    <row r="722" ht="15.75" customHeight="1">
      <c r="A722" s="227">
        <v>2017.0</v>
      </c>
      <c r="B722" s="228" t="s">
        <v>41</v>
      </c>
      <c r="C722" s="229" t="s">
        <v>112</v>
      </c>
      <c r="D722" s="230">
        <v>187.09969019157413</v>
      </c>
      <c r="E722" s="230">
        <v>267.71975956072885</v>
      </c>
      <c r="F722" s="230">
        <v>380.18436475544024</v>
      </c>
      <c r="G722" s="230">
        <v>276.7396301471607</v>
      </c>
      <c r="H722" s="230">
        <v>438.13352050306094</v>
      </c>
      <c r="I722" s="230">
        <v>402.2648343473576</v>
      </c>
      <c r="J722" s="230">
        <v>395.72051135906327</v>
      </c>
      <c r="K722" s="230">
        <v>715.4434144348783</v>
      </c>
      <c r="L722" s="230">
        <v>335.81434368168203</v>
      </c>
      <c r="M722" s="230">
        <v>239.73085044488778</v>
      </c>
      <c r="N722" s="230">
        <v>151.5604663068911</v>
      </c>
      <c r="O722" s="230">
        <v>116.80337095616656</v>
      </c>
      <c r="P722" s="230">
        <v>3907.214756688892</v>
      </c>
      <c r="Q722" s="231" t="s">
        <v>145</v>
      </c>
      <c r="R722" s="232" t="s">
        <v>70</v>
      </c>
      <c r="S722" s="232" t="s">
        <v>139</v>
      </c>
    </row>
    <row r="723" ht="15.75" customHeight="1">
      <c r="A723" s="227">
        <v>2017.0</v>
      </c>
      <c r="B723" s="228" t="s">
        <v>41</v>
      </c>
      <c r="C723" s="229" t="s">
        <v>113</v>
      </c>
      <c r="D723" s="230">
        <v>217.85657316324313</v>
      </c>
      <c r="E723" s="230">
        <v>289.0359557523001</v>
      </c>
      <c r="F723" s="230">
        <v>399.3480693857999</v>
      </c>
      <c r="G723" s="230">
        <v>298.7612106749422</v>
      </c>
      <c r="H723" s="230">
        <v>462.9472477011241</v>
      </c>
      <c r="I723" s="230">
        <v>424.29053295194655</v>
      </c>
      <c r="J723" s="230">
        <v>425.9433513210414</v>
      </c>
      <c r="K723" s="230">
        <v>745.9500550545376</v>
      </c>
      <c r="L723" s="230">
        <v>366.14906294264443</v>
      </c>
      <c r="M723" s="230">
        <v>264.038546897754</v>
      </c>
      <c r="N723" s="230">
        <v>176.07087075889564</v>
      </c>
      <c r="O723" s="230">
        <v>150.85119801136406</v>
      </c>
      <c r="P723" s="230">
        <v>4221.242674615593</v>
      </c>
      <c r="Q723" s="231" t="s">
        <v>145</v>
      </c>
      <c r="R723" s="232" t="s">
        <v>70</v>
      </c>
      <c r="S723" s="232" t="s">
        <v>139</v>
      </c>
    </row>
    <row r="724" ht="15.75" customHeight="1">
      <c r="A724" s="227">
        <v>2017.0</v>
      </c>
      <c r="B724" s="228" t="s">
        <v>41</v>
      </c>
      <c r="C724" s="229" t="s">
        <v>114</v>
      </c>
      <c r="D724" s="230">
        <v>5.2572239403955</v>
      </c>
      <c r="E724" s="230">
        <v>8.374511991923956</v>
      </c>
      <c r="F724" s="230">
        <v>7.73917898138556</v>
      </c>
      <c r="G724" s="230">
        <v>4.540506628511902</v>
      </c>
      <c r="H724" s="230">
        <v>7.7982564926792515</v>
      </c>
      <c r="I724" s="230">
        <v>8.666812875893203</v>
      </c>
      <c r="J724" s="230">
        <v>7.392086937266784</v>
      </c>
      <c r="K724" s="230">
        <v>8.800503092077902</v>
      </c>
      <c r="L724" s="230">
        <v>10.212906787206524</v>
      </c>
      <c r="M724" s="230">
        <v>12.381331048227</v>
      </c>
      <c r="N724" s="230">
        <v>9.625959375067028</v>
      </c>
      <c r="O724" s="230">
        <v>6.4596711369429</v>
      </c>
      <c r="P724" s="230">
        <v>97.2489492875775</v>
      </c>
      <c r="Q724" s="231" t="s">
        <v>145</v>
      </c>
      <c r="R724" s="232" t="s">
        <v>70</v>
      </c>
      <c r="S724" s="232" t="s">
        <v>139</v>
      </c>
    </row>
    <row r="725" ht="15.75" customHeight="1">
      <c r="A725" s="227">
        <v>2017.0</v>
      </c>
      <c r="B725" s="228" t="s">
        <v>41</v>
      </c>
      <c r="C725" s="229" t="s">
        <v>115</v>
      </c>
      <c r="D725" s="230">
        <v>0.4324826280022326</v>
      </c>
      <c r="E725" s="230">
        <v>0.656694042777068</v>
      </c>
      <c r="F725" s="230">
        <v>0.7117327149732122</v>
      </c>
      <c r="G725" s="230">
        <v>0.9164221749918016</v>
      </c>
      <c r="H725" s="230">
        <v>1.3789346529131432</v>
      </c>
      <c r="I725" s="230">
        <v>1.323771672393245</v>
      </c>
      <c r="J725" s="230">
        <v>7.361198040349557</v>
      </c>
      <c r="K725" s="230">
        <v>7.450153001885501</v>
      </c>
      <c r="L725" s="230">
        <v>1.6365840921694939</v>
      </c>
      <c r="M725" s="230">
        <v>0.9858500776282347</v>
      </c>
      <c r="N725" s="230">
        <v>0.577515229471573</v>
      </c>
      <c r="O725" s="230">
        <v>0.40408729972949986</v>
      </c>
      <c r="P725" s="230">
        <v>23.83542562728456</v>
      </c>
      <c r="Q725" s="231" t="s">
        <v>145</v>
      </c>
      <c r="R725" s="232" t="s">
        <v>70</v>
      </c>
      <c r="S725" s="232" t="s">
        <v>139</v>
      </c>
    </row>
    <row r="726" ht="15.75" customHeight="1">
      <c r="A726" s="227">
        <v>2017.0</v>
      </c>
      <c r="B726" s="228" t="s">
        <v>41</v>
      </c>
      <c r="C726" s="229" t="s">
        <v>116</v>
      </c>
      <c r="D726" s="230">
        <v>15.208924457524628</v>
      </c>
      <c r="E726" s="230">
        <v>4.907381242463532</v>
      </c>
      <c r="F726" s="230">
        <v>5.52424596323633</v>
      </c>
      <c r="G726" s="230">
        <v>11.789919907766073</v>
      </c>
      <c r="H726" s="230">
        <v>8.733751088392097</v>
      </c>
      <c r="I726" s="230">
        <v>6.958588634802531</v>
      </c>
      <c r="J726" s="230">
        <v>10.11320606332402</v>
      </c>
      <c r="K726" s="230">
        <v>10.74432811424951</v>
      </c>
      <c r="L726" s="230">
        <v>6.187428391317285</v>
      </c>
      <c r="M726" s="230">
        <v>6.220531931074734</v>
      </c>
      <c r="N726" s="230">
        <v>4.832522495362608</v>
      </c>
      <c r="O726" s="230">
        <v>12.924143987550512</v>
      </c>
      <c r="P726" s="230">
        <v>104.14497227706386</v>
      </c>
      <c r="Q726" s="231" t="s">
        <v>145</v>
      </c>
      <c r="R726" s="232" t="s">
        <v>70</v>
      </c>
      <c r="S726" s="232" t="s">
        <v>139</v>
      </c>
    </row>
    <row r="727" ht="15.75" customHeight="1">
      <c r="A727" s="227">
        <v>2017.0</v>
      </c>
      <c r="B727" s="228" t="s">
        <v>41</v>
      </c>
      <c r="C727" s="229" t="s">
        <v>117</v>
      </c>
      <c r="D727" s="230">
        <v>44.43617642049885</v>
      </c>
      <c r="E727" s="230">
        <v>72.66679188076925</v>
      </c>
      <c r="F727" s="230">
        <v>103.19289900504806</v>
      </c>
      <c r="G727" s="230">
        <v>62.26641678311116</v>
      </c>
      <c r="H727" s="230">
        <v>98.58004211318871</v>
      </c>
      <c r="I727" s="230">
        <v>103.43952883217767</v>
      </c>
      <c r="J727" s="230">
        <v>89.03711505578924</v>
      </c>
      <c r="K727" s="230">
        <v>160.9747682478476</v>
      </c>
      <c r="L727" s="230">
        <v>79.75590662439947</v>
      </c>
      <c r="M727" s="230">
        <v>65.0698022636124</v>
      </c>
      <c r="N727" s="230">
        <v>41.13784085472758</v>
      </c>
      <c r="O727" s="230">
        <v>27.740800602089557</v>
      </c>
      <c r="P727" s="230">
        <v>948.2980886832594</v>
      </c>
      <c r="Q727" s="231" t="s">
        <v>145</v>
      </c>
      <c r="R727" s="232" t="s">
        <v>70</v>
      </c>
      <c r="S727" s="232" t="s">
        <v>139</v>
      </c>
    </row>
    <row r="728" ht="15.75" customHeight="1">
      <c r="A728" s="227">
        <v>2017.0</v>
      </c>
      <c r="B728" s="228" t="s">
        <v>41</v>
      </c>
      <c r="C728" s="229" t="s">
        <v>118</v>
      </c>
      <c r="D728" s="230">
        <v>65.33480744642121</v>
      </c>
      <c r="E728" s="230">
        <v>86.60537915793381</v>
      </c>
      <c r="F728" s="230">
        <v>117.16805666464316</v>
      </c>
      <c r="G728" s="230">
        <v>79.51326549438093</v>
      </c>
      <c r="H728" s="230">
        <v>116.4909843471732</v>
      </c>
      <c r="I728" s="230">
        <v>120.38870201526666</v>
      </c>
      <c r="J728" s="230">
        <v>113.9036060967296</v>
      </c>
      <c r="K728" s="230">
        <v>187.96975245606052</v>
      </c>
      <c r="L728" s="230">
        <v>97.79282589509278</v>
      </c>
      <c r="M728" s="230">
        <v>84.65751532054237</v>
      </c>
      <c r="N728" s="230">
        <v>56.17383795462879</v>
      </c>
      <c r="O728" s="230">
        <v>47.52870302631247</v>
      </c>
      <c r="P728" s="230">
        <v>1173.5274358751856</v>
      </c>
      <c r="Q728" s="231" t="s">
        <v>145</v>
      </c>
      <c r="R728" s="232" t="s">
        <v>70</v>
      </c>
      <c r="S728" s="232" t="s">
        <v>139</v>
      </c>
    </row>
    <row r="729" ht="15.75" customHeight="1">
      <c r="A729" s="227">
        <v>2017.0</v>
      </c>
      <c r="B729" s="228" t="s">
        <v>41</v>
      </c>
      <c r="C729" s="229" t="s">
        <v>119</v>
      </c>
      <c r="D729" s="230">
        <v>2.812435280248252</v>
      </c>
      <c r="E729" s="230">
        <v>5.18750561687188</v>
      </c>
      <c r="F729" s="230">
        <v>4.150422191763278</v>
      </c>
      <c r="G729" s="230">
        <v>1.898449797467856</v>
      </c>
      <c r="H729" s="230">
        <v>3.3240179275595603</v>
      </c>
      <c r="I729" s="230">
        <v>3.19078868697681</v>
      </c>
      <c r="J729" s="230">
        <v>3.5178138933383662</v>
      </c>
      <c r="K729" s="230">
        <v>3.3150754229778343</v>
      </c>
      <c r="L729" s="230">
        <v>6.020923200259838</v>
      </c>
      <c r="M729" s="230">
        <v>5.388035946247999</v>
      </c>
      <c r="N729" s="230">
        <v>6.428775307597646</v>
      </c>
      <c r="O729" s="230">
        <v>5.026167351361635</v>
      </c>
      <c r="P729" s="230">
        <v>50.26041062267096</v>
      </c>
      <c r="Q729" s="231" t="s">
        <v>145</v>
      </c>
      <c r="R729" s="232" t="s">
        <v>70</v>
      </c>
      <c r="S729" s="232" t="s">
        <v>139</v>
      </c>
    </row>
    <row r="730" ht="15.75" customHeight="1">
      <c r="A730" s="227">
        <v>2017.0</v>
      </c>
      <c r="B730" s="228" t="s">
        <v>41</v>
      </c>
      <c r="C730" s="229" t="s">
        <v>120</v>
      </c>
      <c r="D730" s="230">
        <v>0.0526503235913524</v>
      </c>
      <c r="E730" s="230">
        <v>0.09046993507849432</v>
      </c>
      <c r="F730" s="230">
        <v>0.09729705372291217</v>
      </c>
      <c r="G730" s="230">
        <v>0.13980511778605445</v>
      </c>
      <c r="H730" s="230">
        <v>0.20588355570787056</v>
      </c>
      <c r="I730" s="230">
        <v>0.1814356700980984</v>
      </c>
      <c r="J730" s="230">
        <v>1.0982268373126443</v>
      </c>
      <c r="K730" s="230">
        <v>1.1641373109439137</v>
      </c>
      <c r="L730" s="230">
        <v>0.26372956010945203</v>
      </c>
      <c r="M730" s="230">
        <v>0.15743184906018715</v>
      </c>
      <c r="N730" s="230">
        <v>0.09905509213824007</v>
      </c>
      <c r="O730" s="230">
        <v>0.054399778789348985</v>
      </c>
      <c r="P730" s="230">
        <v>3.604522084338569</v>
      </c>
      <c r="Q730" s="231" t="s">
        <v>145</v>
      </c>
      <c r="R730" s="232" t="s">
        <v>70</v>
      </c>
      <c r="S730" s="232" t="s">
        <v>139</v>
      </c>
    </row>
    <row r="731" ht="15.75" customHeight="1">
      <c r="A731" s="227">
        <v>2017.0</v>
      </c>
      <c r="B731" s="228" t="s">
        <v>41</v>
      </c>
      <c r="C731" s="229" t="s">
        <v>121</v>
      </c>
      <c r="D731" s="230">
        <v>6.083569783009852</v>
      </c>
      <c r="E731" s="230">
        <v>2.3368482106969197</v>
      </c>
      <c r="F731" s="230">
        <v>2.569416727086665</v>
      </c>
      <c r="G731" s="230">
        <v>4.366637002876324</v>
      </c>
      <c r="H731" s="230">
        <v>3.9698868583600437</v>
      </c>
      <c r="I731" s="230">
        <v>3.313613635620253</v>
      </c>
      <c r="J731" s="230">
        <v>4.045282425329608</v>
      </c>
      <c r="K731" s="230">
        <v>4.132433890095965</v>
      </c>
      <c r="L731" s="230">
        <v>2.851349489086307</v>
      </c>
      <c r="M731" s="230">
        <v>2.9067906219975392</v>
      </c>
      <c r="N731" s="230">
        <v>2.380552953380595</v>
      </c>
      <c r="O731" s="230">
        <v>4.97082461059635</v>
      </c>
      <c r="P731" s="230">
        <v>43.92720620813642</v>
      </c>
      <c r="Q731" s="231" t="s">
        <v>145</v>
      </c>
      <c r="R731" s="232" t="s">
        <v>70</v>
      </c>
      <c r="S731" s="232" t="s">
        <v>139</v>
      </c>
    </row>
    <row r="732" ht="15.75" customHeight="1">
      <c r="A732" s="227">
        <v>2017.0</v>
      </c>
      <c r="B732" s="228" t="s">
        <v>41</v>
      </c>
      <c r="C732" s="229" t="s">
        <v>122</v>
      </c>
      <c r="D732" s="230">
        <v>44.43617642049885</v>
      </c>
      <c r="E732" s="230">
        <v>72.66679188076925</v>
      </c>
      <c r="F732" s="230">
        <v>103.19289900504806</v>
      </c>
      <c r="G732" s="230">
        <v>62.26641678311116</v>
      </c>
      <c r="H732" s="230">
        <v>98.58004211318871</v>
      </c>
      <c r="I732" s="230">
        <v>103.43952883217767</v>
      </c>
      <c r="J732" s="230">
        <v>89.03711505578924</v>
      </c>
      <c r="K732" s="230">
        <v>160.9747682478476</v>
      </c>
      <c r="L732" s="230">
        <v>79.75590662439947</v>
      </c>
      <c r="M732" s="230">
        <v>65.0698022636124</v>
      </c>
      <c r="N732" s="230">
        <v>41.13784085472758</v>
      </c>
      <c r="O732" s="230">
        <v>27.740800602089557</v>
      </c>
      <c r="P732" s="230">
        <v>948.2980886832594</v>
      </c>
      <c r="Q732" s="231" t="s">
        <v>145</v>
      </c>
      <c r="R732" s="232" t="s">
        <v>70</v>
      </c>
      <c r="S732" s="232" t="s">
        <v>139</v>
      </c>
    </row>
    <row r="733" ht="15.75" customHeight="1">
      <c r="A733" s="227">
        <v>2017.0</v>
      </c>
      <c r="B733" s="228" t="s">
        <v>41</v>
      </c>
      <c r="C733" s="229" t="s">
        <v>123</v>
      </c>
      <c r="D733" s="230">
        <v>53.384831807348306</v>
      </c>
      <c r="E733" s="230">
        <v>80.28161564341654</v>
      </c>
      <c r="F733" s="230">
        <v>110.01003497762092</v>
      </c>
      <c r="G733" s="230">
        <v>68.6713087012414</v>
      </c>
      <c r="H733" s="230">
        <v>106.07983045481619</v>
      </c>
      <c r="I733" s="230">
        <v>110.12536682487283</v>
      </c>
      <c r="J733" s="230">
        <v>97.69843821176985</v>
      </c>
      <c r="K733" s="230">
        <v>169.58641487186532</v>
      </c>
      <c r="L733" s="230">
        <v>88.89190887385507</v>
      </c>
      <c r="M733" s="230">
        <v>73.52206068091813</v>
      </c>
      <c r="N733" s="230">
        <v>50.04622420784406</v>
      </c>
      <c r="O733" s="230">
        <v>37.79219234283689</v>
      </c>
      <c r="P733" s="230">
        <v>1046.0902275984056</v>
      </c>
      <c r="Q733" s="231" t="s">
        <v>145</v>
      </c>
      <c r="R733" s="232" t="s">
        <v>70</v>
      </c>
      <c r="S733" s="232" t="s">
        <v>139</v>
      </c>
    </row>
    <row r="734" ht="15.75" customHeight="1">
      <c r="A734" s="227">
        <v>2017.0</v>
      </c>
      <c r="B734" s="228" t="s">
        <v>41</v>
      </c>
      <c r="C734" s="229" t="s">
        <v>124</v>
      </c>
      <c r="D734" s="230">
        <v>1467.0</v>
      </c>
      <c r="E734" s="230">
        <v>1467.0</v>
      </c>
      <c r="F734" s="230">
        <v>1467.0</v>
      </c>
      <c r="G734" s="230">
        <v>1467.0</v>
      </c>
      <c r="H734" s="230">
        <v>1467.0</v>
      </c>
      <c r="I734" s="230">
        <v>1467.0</v>
      </c>
      <c r="J734" s="230">
        <v>1467.0</v>
      </c>
      <c r="K734" s="230">
        <v>1467.0</v>
      </c>
      <c r="L734" s="230">
        <v>1467.0</v>
      </c>
      <c r="M734" s="230">
        <v>1467.0</v>
      </c>
      <c r="N734" s="230">
        <v>1467.0</v>
      </c>
      <c r="O734" s="230">
        <v>1462.9354838709678</v>
      </c>
      <c r="P734" s="230">
        <v>1467.0</v>
      </c>
      <c r="Q734" s="231" t="s">
        <v>145</v>
      </c>
      <c r="R734" s="232" t="s">
        <v>70</v>
      </c>
      <c r="S734" s="232" t="s">
        <v>139</v>
      </c>
    </row>
    <row r="735" ht="15.75" customHeight="1">
      <c r="A735" s="227">
        <v>2017.0</v>
      </c>
      <c r="B735" s="228" t="s">
        <v>41</v>
      </c>
      <c r="C735" s="229" t="s">
        <v>125</v>
      </c>
      <c r="D735" s="230">
        <v>140.0</v>
      </c>
      <c r="E735" s="230">
        <v>140.0</v>
      </c>
      <c r="F735" s="230">
        <v>246.0</v>
      </c>
      <c r="G735" s="230">
        <v>246.0</v>
      </c>
      <c r="H735" s="230">
        <v>246.0</v>
      </c>
      <c r="I735" s="230">
        <v>246.0</v>
      </c>
      <c r="J735" s="230">
        <v>1283.0</v>
      </c>
      <c r="K735" s="230">
        <v>1283.0</v>
      </c>
      <c r="L735" s="230">
        <v>246.0</v>
      </c>
      <c r="M735" s="230">
        <v>246.0</v>
      </c>
      <c r="N735" s="230">
        <v>140.0</v>
      </c>
      <c r="O735" s="230">
        <v>140.0</v>
      </c>
      <c r="P735" s="230">
        <v>1283.0</v>
      </c>
      <c r="Q735" s="231" t="s">
        <v>145</v>
      </c>
      <c r="R735" s="232" t="s">
        <v>70</v>
      </c>
      <c r="S735" s="232" t="s">
        <v>139</v>
      </c>
    </row>
    <row r="736" ht="15.75" customHeight="1">
      <c r="A736" s="227">
        <v>2017.0</v>
      </c>
      <c r="B736" s="228" t="s">
        <v>41</v>
      </c>
      <c r="C736" s="229" t="s">
        <v>126</v>
      </c>
      <c r="D736" s="230">
        <v>1607.0</v>
      </c>
      <c r="E736" s="230">
        <v>1607.0</v>
      </c>
      <c r="F736" s="230">
        <v>1713.0</v>
      </c>
      <c r="G736" s="230">
        <v>1713.0</v>
      </c>
      <c r="H736" s="230">
        <v>1713.0</v>
      </c>
      <c r="I736" s="230">
        <v>1713.0</v>
      </c>
      <c r="J736" s="230">
        <v>2750.0</v>
      </c>
      <c r="K736" s="230">
        <v>2750.0</v>
      </c>
      <c r="L736" s="230">
        <v>1713.0</v>
      </c>
      <c r="M736" s="230">
        <v>1713.0</v>
      </c>
      <c r="N736" s="230">
        <v>1607.0</v>
      </c>
      <c r="O736" s="230">
        <v>1602.9354838709678</v>
      </c>
      <c r="P736" s="230">
        <v>2750.0</v>
      </c>
      <c r="Q736" s="231" t="s">
        <v>145</v>
      </c>
      <c r="R736" s="232" t="s">
        <v>70</v>
      </c>
      <c r="S736" s="232" t="s">
        <v>139</v>
      </c>
    </row>
    <row r="737" ht="15.75" customHeight="1">
      <c r="A737" s="227">
        <v>2017.0</v>
      </c>
      <c r="B737" s="228" t="s">
        <v>41</v>
      </c>
      <c r="C737" s="229" t="s">
        <v>127</v>
      </c>
      <c r="D737" s="230">
        <v>4850.114870309368</v>
      </c>
      <c r="E737" s="230">
        <v>3624.1501642658945</v>
      </c>
      <c r="F737" s="230">
        <v>3459.0834622387133</v>
      </c>
      <c r="G737" s="230">
        <v>4112.0811689270295</v>
      </c>
      <c r="H737" s="230">
        <v>4853.765702040011</v>
      </c>
      <c r="I737" s="230">
        <v>4817.094184641865</v>
      </c>
      <c r="J737" s="230">
        <v>7305.713352860651</v>
      </c>
      <c r="K737" s="230">
        <v>8239.96710926256</v>
      </c>
      <c r="L737" s="230">
        <v>5601.514418790516</v>
      </c>
      <c r="M737" s="230">
        <v>5274.123042273302</v>
      </c>
      <c r="N737" s="230">
        <v>4041.996147720126</v>
      </c>
      <c r="O737" s="230">
        <v>4935.602725648693</v>
      </c>
      <c r="P737" s="230">
        <v>61115.206348978725</v>
      </c>
      <c r="Q737" s="231" t="s">
        <v>145</v>
      </c>
      <c r="R737" s="232" t="s">
        <v>70</v>
      </c>
      <c r="S737" s="232" t="s">
        <v>139</v>
      </c>
    </row>
    <row r="738" ht="15.75" customHeight="1">
      <c r="A738" s="227">
        <v>2017.0</v>
      </c>
      <c r="B738" s="228" t="s">
        <v>41</v>
      </c>
      <c r="C738" s="229" t="s">
        <v>128</v>
      </c>
      <c r="D738" s="230">
        <v>711.5157782992942</v>
      </c>
      <c r="E738" s="230">
        <v>538.4507244748297</v>
      </c>
      <c r="F738" s="230">
        <v>536.7357680707597</v>
      </c>
      <c r="G738" s="230">
        <v>633.1927418094137</v>
      </c>
      <c r="H738" s="230">
        <v>647.3424220049535</v>
      </c>
      <c r="I738" s="230">
        <v>633.7538091212516</v>
      </c>
      <c r="J738" s="230">
        <v>780.9185392460038</v>
      </c>
      <c r="K738" s="230">
        <v>839.4955505487401</v>
      </c>
      <c r="L738" s="230">
        <v>690.0281427591675</v>
      </c>
      <c r="M738" s="230">
        <v>651.6752393903253</v>
      </c>
      <c r="N738" s="230">
        <v>559.1606505928631</v>
      </c>
      <c r="O738" s="230">
        <v>696.9915484671319</v>
      </c>
      <c r="P738" s="230">
        <v>659.9384095653945</v>
      </c>
      <c r="Q738" s="231" t="s">
        <v>145</v>
      </c>
      <c r="R738" s="232" t="s">
        <v>70</v>
      </c>
      <c r="S738" s="232" t="s">
        <v>139</v>
      </c>
    </row>
    <row r="739" ht="15.75" customHeight="1">
      <c r="A739" s="227">
        <v>2017.0</v>
      </c>
      <c r="B739" s="228" t="s">
        <v>41</v>
      </c>
      <c r="C739" s="229" t="s">
        <v>129</v>
      </c>
      <c r="D739" s="230">
        <v>72.4768586925241</v>
      </c>
      <c r="E739" s="230">
        <v>39.76924907815912</v>
      </c>
      <c r="F739" s="230">
        <v>40.1368410241716</v>
      </c>
      <c r="G739" s="230">
        <v>59.650599928236545</v>
      </c>
      <c r="H739" s="230">
        <v>59.1198638627678</v>
      </c>
      <c r="I739" s="230">
        <v>55.23811146558404</v>
      </c>
      <c r="J739" s="230">
        <v>89.58684926411587</v>
      </c>
      <c r="K739" s="230">
        <v>98.72178002165538</v>
      </c>
      <c r="L739" s="230">
        <v>60.08806390045413</v>
      </c>
      <c r="M739" s="230">
        <v>56.332458157366624</v>
      </c>
      <c r="N739" s="230">
        <v>42.752944337465436</v>
      </c>
      <c r="O739" s="230">
        <v>68.35176708015345</v>
      </c>
      <c r="P739" s="230">
        <v>742.225386812654</v>
      </c>
      <c r="Q739" s="231" t="s">
        <v>145</v>
      </c>
      <c r="R739" s="232" t="s">
        <v>70</v>
      </c>
      <c r="S739" s="232" t="s">
        <v>139</v>
      </c>
    </row>
    <row r="740" ht="15.75" customHeight="1">
      <c r="A740" s="227">
        <v>2017.0</v>
      </c>
      <c r="B740" s="228" t="s">
        <v>41</v>
      </c>
      <c r="C740" s="229" t="s">
        <v>130</v>
      </c>
      <c r="D740" s="230">
        <v>30.756882971668993</v>
      </c>
      <c r="E740" s="230">
        <v>21.31619619157124</v>
      </c>
      <c r="F740" s="230">
        <v>19.16370463035961</v>
      </c>
      <c r="G740" s="230">
        <v>22.02158052778153</v>
      </c>
      <c r="H740" s="230">
        <v>24.813727198063177</v>
      </c>
      <c r="I740" s="230">
        <v>22.02569860458899</v>
      </c>
      <c r="J740" s="230">
        <v>30.22283996197812</v>
      </c>
      <c r="K740" s="230">
        <v>30.50664061965933</v>
      </c>
      <c r="L740" s="230">
        <v>30.334719260962395</v>
      </c>
      <c r="M740" s="230">
        <v>24.307696452866175</v>
      </c>
      <c r="N740" s="230">
        <v>24.510404452004536</v>
      </c>
      <c r="O740" s="230">
        <v>34.0478270551975</v>
      </c>
      <c r="P740" s="230">
        <v>314.02791792670155</v>
      </c>
      <c r="Q740" s="231" t="s">
        <v>145</v>
      </c>
      <c r="R740" s="232" t="s">
        <v>70</v>
      </c>
      <c r="S740" s="232" t="s">
        <v>139</v>
      </c>
    </row>
    <row r="741" ht="15.75" customHeight="1">
      <c r="A741" s="227">
        <v>2017.0</v>
      </c>
      <c r="B741" s="228" t="s">
        <v>41</v>
      </c>
      <c r="C741" s="229" t="s">
        <v>131</v>
      </c>
      <c r="D741" s="230">
        <v>20.89863102592236</v>
      </c>
      <c r="E741" s="230">
        <v>13.938587277164558</v>
      </c>
      <c r="F741" s="230">
        <v>13.975157659595103</v>
      </c>
      <c r="G741" s="230">
        <v>17.246848711269777</v>
      </c>
      <c r="H741" s="230">
        <v>17.910942233984493</v>
      </c>
      <c r="I741" s="230">
        <v>16.94917318308898</v>
      </c>
      <c r="J741" s="230">
        <v>24.86649104094036</v>
      </c>
      <c r="K741" s="230">
        <v>26.994984208212912</v>
      </c>
      <c r="L741" s="230">
        <v>18.036919270693303</v>
      </c>
      <c r="M741" s="230">
        <v>19.58771305692997</v>
      </c>
      <c r="N741" s="230">
        <v>15.03599709990121</v>
      </c>
      <c r="O741" s="230">
        <v>19.78790242422291</v>
      </c>
      <c r="P741" s="230">
        <v>225.2293471919259</v>
      </c>
      <c r="Q741" s="231" t="s">
        <v>145</v>
      </c>
      <c r="R741" s="232" t="s">
        <v>70</v>
      </c>
      <c r="S741" s="232" t="s">
        <v>139</v>
      </c>
    </row>
    <row r="742" ht="15.75" customHeight="1">
      <c r="A742" s="227">
        <v>2017.0</v>
      </c>
      <c r="B742" s="228" t="s">
        <v>41</v>
      </c>
      <c r="C742" s="229" t="s">
        <v>132</v>
      </c>
      <c r="D742" s="230">
        <v>8.948655386849456</v>
      </c>
      <c r="E742" s="230">
        <v>7.614823762647294</v>
      </c>
      <c r="F742" s="230">
        <v>6.8171359725728555</v>
      </c>
      <c r="G742" s="230">
        <v>6.404891918130234</v>
      </c>
      <c r="H742" s="230">
        <v>7.499788341627474</v>
      </c>
      <c r="I742" s="230">
        <v>6.685837992695161</v>
      </c>
      <c r="J742" s="230">
        <v>8.661323155980618</v>
      </c>
      <c r="K742" s="230">
        <v>8.611646624017713</v>
      </c>
      <c r="L742" s="230">
        <v>9.136002249455597</v>
      </c>
      <c r="M742" s="230">
        <v>8.452258417305726</v>
      </c>
      <c r="N742" s="230">
        <v>8.90838335311648</v>
      </c>
      <c r="O742" s="230">
        <v>10.051391740747334</v>
      </c>
      <c r="P742" s="230">
        <v>97.79213891514596</v>
      </c>
      <c r="Q742" s="231" t="s">
        <v>145</v>
      </c>
      <c r="R742" s="232" t="s">
        <v>70</v>
      </c>
      <c r="S742" s="232" t="s">
        <v>139</v>
      </c>
    </row>
    <row r="743" ht="15.75" customHeight="1">
      <c r="A743" s="227">
        <v>2018.0</v>
      </c>
      <c r="B743" s="228" t="s">
        <v>41</v>
      </c>
      <c r="C743" s="229" t="s">
        <v>73</v>
      </c>
      <c r="D743" s="230">
        <v>9663.70043156229</v>
      </c>
      <c r="E743" s="230">
        <v>10928.061912446297</v>
      </c>
      <c r="F743" s="230">
        <v>13645.56981181188</v>
      </c>
      <c r="G743" s="230">
        <v>10980.491408811602</v>
      </c>
      <c r="H743" s="230">
        <v>17120.44470891382</v>
      </c>
      <c r="I743" s="230">
        <v>15476.802358437708</v>
      </c>
      <c r="J743" s="230">
        <v>16869.26505861515</v>
      </c>
      <c r="K743" s="230">
        <v>25859.70313607678</v>
      </c>
      <c r="L743" s="230">
        <v>13944.832319270998</v>
      </c>
      <c r="M743" s="230">
        <v>11763.129531721563</v>
      </c>
      <c r="N743" s="230">
        <v>8194.960504784813</v>
      </c>
      <c r="O743" s="230">
        <v>7962.202809737572</v>
      </c>
      <c r="P743" s="230">
        <v>162409.16399219044</v>
      </c>
      <c r="Q743" s="231" t="s">
        <v>146</v>
      </c>
      <c r="R743" s="232" t="s">
        <v>70</v>
      </c>
      <c r="S743" s="232" t="s">
        <v>139</v>
      </c>
    </row>
    <row r="744" ht="15.75" customHeight="1">
      <c r="A744" s="227">
        <v>2018.0</v>
      </c>
      <c r="B744" s="228" t="s">
        <v>41</v>
      </c>
      <c r="C744" s="229" t="s">
        <v>77</v>
      </c>
      <c r="D744" s="230">
        <v>3148.616110335381</v>
      </c>
      <c r="E744" s="230">
        <v>3593.8643878348375</v>
      </c>
      <c r="F744" s="230">
        <v>4566.642506348986</v>
      </c>
      <c r="G744" s="230">
        <v>3648.354146696084</v>
      </c>
      <c r="H744" s="230">
        <v>5701.951692754819</v>
      </c>
      <c r="I744" s="230">
        <v>5114.943634218649</v>
      </c>
      <c r="J744" s="230">
        <v>5715.556309254785</v>
      </c>
      <c r="K744" s="230">
        <v>8802.161840583187</v>
      </c>
      <c r="L744" s="230">
        <v>4536.750417120647</v>
      </c>
      <c r="M744" s="230">
        <v>3778.7024032056343</v>
      </c>
      <c r="N744" s="230">
        <v>2609.133364455913</v>
      </c>
      <c r="O744" s="230">
        <v>2534.1588216050736</v>
      </c>
      <c r="P744" s="230">
        <v>53750.83563441399</v>
      </c>
      <c r="Q744" s="231" t="s">
        <v>146</v>
      </c>
      <c r="R744" s="232" t="s">
        <v>70</v>
      </c>
      <c r="S744" s="232" t="s">
        <v>139</v>
      </c>
    </row>
    <row r="745" ht="15.75" customHeight="1">
      <c r="A745" s="227">
        <v>2018.0</v>
      </c>
      <c r="B745" s="228" t="s">
        <v>41</v>
      </c>
      <c r="C745" s="229" t="s">
        <v>78</v>
      </c>
      <c r="D745" s="230">
        <v>12812.316541897671</v>
      </c>
      <c r="E745" s="230">
        <v>14521.926300281135</v>
      </c>
      <c r="F745" s="230">
        <v>18212.212318160866</v>
      </c>
      <c r="G745" s="230">
        <v>14628.845555507687</v>
      </c>
      <c r="H745" s="230">
        <v>22822.396401668637</v>
      </c>
      <c r="I745" s="230">
        <v>20591.745992656357</v>
      </c>
      <c r="J745" s="230">
        <v>22584.821367869936</v>
      </c>
      <c r="K745" s="230">
        <v>34661.86497665997</v>
      </c>
      <c r="L745" s="230">
        <v>18481.582736391647</v>
      </c>
      <c r="M745" s="230">
        <v>15541.831934927197</v>
      </c>
      <c r="N745" s="230">
        <v>10804.093869240725</v>
      </c>
      <c r="O745" s="230">
        <v>10496.361631342646</v>
      </c>
      <c r="P745" s="230">
        <v>216159.99962660446</v>
      </c>
      <c r="Q745" s="231" t="s">
        <v>146</v>
      </c>
      <c r="R745" s="232" t="s">
        <v>70</v>
      </c>
      <c r="S745" s="232" t="s">
        <v>139</v>
      </c>
    </row>
    <row r="746" ht="15.75" customHeight="1">
      <c r="A746" s="227">
        <v>2018.0</v>
      </c>
      <c r="B746" s="228" t="s">
        <v>41</v>
      </c>
      <c r="C746" s="229" t="s">
        <v>79</v>
      </c>
      <c r="D746" s="230">
        <v>8053.083692968576</v>
      </c>
      <c r="E746" s="230">
        <v>9106.718260371914</v>
      </c>
      <c r="F746" s="230">
        <v>11371.3081765099</v>
      </c>
      <c r="G746" s="230">
        <v>9150.409507343</v>
      </c>
      <c r="H746" s="230">
        <v>14267.037257428183</v>
      </c>
      <c r="I746" s="230">
        <v>12897.335298698088</v>
      </c>
      <c r="J746" s="230">
        <v>14057.720882179296</v>
      </c>
      <c r="K746" s="230">
        <v>21549.752613397315</v>
      </c>
      <c r="L746" s="230">
        <v>11620.6935993925</v>
      </c>
      <c r="M746" s="230">
        <v>9802.607943101302</v>
      </c>
      <c r="N746" s="230">
        <v>6829.133753987344</v>
      </c>
      <c r="O746" s="230">
        <v>6635.1690081146435</v>
      </c>
      <c r="P746" s="230">
        <v>135340.96999349206</v>
      </c>
      <c r="Q746" s="231" t="s">
        <v>146</v>
      </c>
      <c r="R746" s="232" t="s">
        <v>70</v>
      </c>
      <c r="S746" s="232" t="s">
        <v>139</v>
      </c>
    </row>
    <row r="747" ht="15.75" customHeight="1">
      <c r="A747" s="227">
        <v>2018.0</v>
      </c>
      <c r="B747" s="228" t="s">
        <v>41</v>
      </c>
      <c r="C747" s="229" t="s">
        <v>80</v>
      </c>
      <c r="D747" s="230">
        <v>1610.6167385937151</v>
      </c>
      <c r="E747" s="230">
        <v>1821.3436520743828</v>
      </c>
      <c r="F747" s="230">
        <v>2274.2616353019803</v>
      </c>
      <c r="G747" s="230">
        <v>1830.0819014686003</v>
      </c>
      <c r="H747" s="230">
        <v>2853.4074514856366</v>
      </c>
      <c r="I747" s="230">
        <v>2579.467059739618</v>
      </c>
      <c r="J747" s="230">
        <v>2811.5441764358593</v>
      </c>
      <c r="K747" s="230">
        <v>4309.950522679464</v>
      </c>
      <c r="L747" s="230">
        <v>2324.1387198785</v>
      </c>
      <c r="M747" s="230">
        <v>1960.5215886202604</v>
      </c>
      <c r="N747" s="230">
        <v>1365.8267507974688</v>
      </c>
      <c r="O747" s="230">
        <v>1327.0338016229289</v>
      </c>
      <c r="P747" s="230">
        <v>27068.193998698414</v>
      </c>
      <c r="Q747" s="231" t="s">
        <v>146</v>
      </c>
      <c r="R747" s="232" t="s">
        <v>70</v>
      </c>
      <c r="S747" s="232" t="s">
        <v>139</v>
      </c>
    </row>
    <row r="748" ht="15.75" customHeight="1">
      <c r="A748" s="227">
        <v>2018.0</v>
      </c>
      <c r="B748" s="228" t="s">
        <v>41</v>
      </c>
      <c r="C748" s="229" t="s">
        <v>81</v>
      </c>
      <c r="D748" s="230">
        <v>2448.547294009996</v>
      </c>
      <c r="E748" s="230">
        <v>3039.4792364621912</v>
      </c>
      <c r="F748" s="230">
        <v>2638.3677696082555</v>
      </c>
      <c r="G748" s="230">
        <v>2124.6724116592663</v>
      </c>
      <c r="H748" s="230">
        <v>3593.4832603335367</v>
      </c>
      <c r="I748" s="230">
        <v>3905.671875100801</v>
      </c>
      <c r="J748" s="230">
        <v>3612.9852296746576</v>
      </c>
      <c r="K748" s="230">
        <v>4445.194065796502</v>
      </c>
      <c r="L748" s="230">
        <v>4650.18819783908</v>
      </c>
      <c r="M748" s="230">
        <v>4631.2599883765515</v>
      </c>
      <c r="N748" s="230">
        <v>3530.055760636914</v>
      </c>
      <c r="O748" s="230">
        <v>2925.3825090124556</v>
      </c>
      <c r="P748" s="230">
        <v>41545.287598510215</v>
      </c>
      <c r="Q748" s="231" t="s">
        <v>146</v>
      </c>
      <c r="R748" s="232" t="s">
        <v>70</v>
      </c>
      <c r="S748" s="232" t="s">
        <v>139</v>
      </c>
    </row>
    <row r="749" ht="15.75" customHeight="1">
      <c r="A749" s="227">
        <v>2018.0</v>
      </c>
      <c r="B749" s="228" t="s">
        <v>41</v>
      </c>
      <c r="C749" s="229" t="s">
        <v>82</v>
      </c>
      <c r="D749" s="230">
        <v>94.17803957631801</v>
      </c>
      <c r="E749" s="230">
        <v>113.4067749403519</v>
      </c>
      <c r="F749" s="230">
        <v>144.60962397520785</v>
      </c>
      <c r="G749" s="230">
        <v>215.24816953027278</v>
      </c>
      <c r="H749" s="230">
        <v>284.5285805653407</v>
      </c>
      <c r="I749" s="230">
        <v>274.0591643066921</v>
      </c>
      <c r="J749" s="230">
        <v>2123.751808730115</v>
      </c>
      <c r="K749" s="230">
        <v>2360.189480691772</v>
      </c>
      <c r="L749" s="230">
        <v>324.88818239887485</v>
      </c>
      <c r="M749" s="230">
        <v>233.26955220816075</v>
      </c>
      <c r="N749" s="230">
        <v>128.44248529431198</v>
      </c>
      <c r="O749" s="230">
        <v>115.20174796639876</v>
      </c>
      <c r="P749" s="230">
        <v>6411.773610183816</v>
      </c>
      <c r="Q749" s="231" t="s">
        <v>146</v>
      </c>
      <c r="R749" s="232" t="s">
        <v>70</v>
      </c>
      <c r="S749" s="232" t="s">
        <v>139</v>
      </c>
    </row>
    <row r="750" ht="15.75" customHeight="1">
      <c r="A750" s="227">
        <v>2018.0</v>
      </c>
      <c r="B750" s="228" t="s">
        <v>41</v>
      </c>
      <c r="C750" s="229" t="s">
        <v>83</v>
      </c>
      <c r="D750" s="230">
        <v>2707.5653006853236</v>
      </c>
      <c r="E750" s="230">
        <v>873.1830616547243</v>
      </c>
      <c r="F750" s="230">
        <v>975.5278448491642</v>
      </c>
      <c r="G750" s="230">
        <v>2091.8325847805145</v>
      </c>
      <c r="H750" s="230">
        <v>1566.5329768993586</v>
      </c>
      <c r="I750" s="230">
        <v>1250.8460549038289</v>
      </c>
      <c r="J750" s="230">
        <v>1799.0308269976485</v>
      </c>
      <c r="K750" s="230">
        <v>1932.913117268682</v>
      </c>
      <c r="L750" s="230">
        <v>1092.2014394873706</v>
      </c>
      <c r="M750" s="230">
        <v>1116.6266382416504</v>
      </c>
      <c r="N750" s="230">
        <v>861.1682577091653</v>
      </c>
      <c r="O750" s="230">
        <v>2300.523234459638</v>
      </c>
      <c r="P750" s="230">
        <v>18567.95133793707</v>
      </c>
      <c r="Q750" s="231" t="s">
        <v>146</v>
      </c>
      <c r="R750" s="232" t="s">
        <v>70</v>
      </c>
      <c r="S750" s="232" t="s">
        <v>139</v>
      </c>
    </row>
    <row r="751" ht="15.75" customHeight="1">
      <c r="A751" s="227">
        <v>2018.0</v>
      </c>
      <c r="B751" s="228" t="s">
        <v>41</v>
      </c>
      <c r="C751" s="229" t="s">
        <v>84</v>
      </c>
      <c r="D751" s="230">
        <v>7562.025907626034</v>
      </c>
      <c r="E751" s="230">
        <v>10495.857227223867</v>
      </c>
      <c r="F751" s="230">
        <v>14453.707079728238</v>
      </c>
      <c r="G751" s="230">
        <v>10197.09238953763</v>
      </c>
      <c r="H751" s="230">
        <v>17377.851583870404</v>
      </c>
      <c r="I751" s="230">
        <v>15161.168898345035</v>
      </c>
      <c r="J751" s="230">
        <v>15049.053502467516</v>
      </c>
      <c r="K751" s="230">
        <v>25923.568312903008</v>
      </c>
      <c r="L751" s="230">
        <v>12414.304916666319</v>
      </c>
      <c r="M751" s="230">
        <v>9560.675756100834</v>
      </c>
      <c r="N751" s="230">
        <v>6284.427365600334</v>
      </c>
      <c r="O751" s="230">
        <v>5155.254139904153</v>
      </c>
      <c r="P751" s="230">
        <v>149634.9870799734</v>
      </c>
      <c r="Q751" s="231" t="s">
        <v>146</v>
      </c>
      <c r="R751" s="232" t="s">
        <v>70</v>
      </c>
      <c r="S751" s="232" t="s">
        <v>139</v>
      </c>
    </row>
    <row r="752" ht="15.75" customHeight="1">
      <c r="A752" s="227">
        <v>2018.0</v>
      </c>
      <c r="B752" s="228" t="s">
        <v>41</v>
      </c>
      <c r="C752" s="229" t="s">
        <v>85</v>
      </c>
      <c r="D752" s="230">
        <v>915.9160032446526</v>
      </c>
      <c r="E752" s="230">
        <v>1190.3976167564456</v>
      </c>
      <c r="F752" s="230">
        <v>1048.2082239793606</v>
      </c>
      <c r="G752" s="230">
        <v>866.6729386001475</v>
      </c>
      <c r="H752" s="230">
        <v>1450.0379519555997</v>
      </c>
      <c r="I752" s="230">
        <v>1528.9156496525159</v>
      </c>
      <c r="J752" s="230">
        <v>1937.9710839867093</v>
      </c>
      <c r="K752" s="230">
        <v>2315.4813056241483</v>
      </c>
      <c r="L752" s="230">
        <v>1820.8005578129028</v>
      </c>
      <c r="M752" s="230">
        <v>1832.7711808646413</v>
      </c>
      <c r="N752" s="230">
        <v>1395.8716819632602</v>
      </c>
      <c r="O752" s="230">
        <v>1081.8150437916363</v>
      </c>
      <c r="P752" s="230">
        <v>17384.85923823202</v>
      </c>
      <c r="Q752" s="231" t="s">
        <v>146</v>
      </c>
      <c r="R752" s="232" t="s">
        <v>70</v>
      </c>
      <c r="S752" s="232" t="s">
        <v>139</v>
      </c>
    </row>
    <row r="753" ht="15.75" customHeight="1">
      <c r="A753" s="227">
        <v>2018.0</v>
      </c>
      <c r="B753" s="228" t="s">
        <v>41</v>
      </c>
      <c r="C753" s="229" t="s">
        <v>86</v>
      </c>
      <c r="D753" s="230">
        <v>2239.517759228421</v>
      </c>
      <c r="E753" s="230">
        <v>2399.388936811792</v>
      </c>
      <c r="F753" s="230">
        <v>3068.73402764957</v>
      </c>
      <c r="G753" s="230">
        <v>2521.201622771398</v>
      </c>
      <c r="H753" s="230">
        <v>3837.0549767452776</v>
      </c>
      <c r="I753" s="230">
        <v>3431.2905551897575</v>
      </c>
      <c r="J753" s="230">
        <v>3714.012340098053</v>
      </c>
      <c r="K753" s="230">
        <v>5771.06648030433</v>
      </c>
      <c r="L753" s="230">
        <v>3012.0116901389333</v>
      </c>
      <c r="M753" s="230">
        <v>2490.042365378976</v>
      </c>
      <c r="N753" s="230">
        <v>1714.2300538883953</v>
      </c>
      <c r="O753" s="230">
        <v>1796.679192502604</v>
      </c>
      <c r="P753" s="230">
        <v>35995.23000070751</v>
      </c>
      <c r="Q753" s="231" t="s">
        <v>146</v>
      </c>
      <c r="R753" s="232" t="s">
        <v>70</v>
      </c>
      <c r="S753" s="232" t="s">
        <v>139</v>
      </c>
    </row>
    <row r="754" ht="15.75" customHeight="1">
      <c r="A754" s="227">
        <v>2018.0</v>
      </c>
      <c r="B754" s="228" t="s">
        <v>41</v>
      </c>
      <c r="C754" s="229" t="s">
        <v>87</v>
      </c>
      <c r="D754" s="230">
        <v>891.101151890414</v>
      </c>
      <c r="E754" s="230">
        <v>991.7166443757716</v>
      </c>
      <c r="F754" s="230">
        <v>1267.3582148655016</v>
      </c>
      <c r="G754" s="230">
        <v>1017.300640667376</v>
      </c>
      <c r="H754" s="230">
        <v>1580.3405460207248</v>
      </c>
      <c r="I754" s="230">
        <v>1418.3999268368434</v>
      </c>
      <c r="J754" s="230">
        <v>1507.3673630227229</v>
      </c>
      <c r="K754" s="230">
        <v>2363.13691392434</v>
      </c>
      <c r="L754" s="230">
        <v>1248.6054673625163</v>
      </c>
      <c r="M754" s="230">
        <v>1028.838029558147</v>
      </c>
      <c r="N754" s="230">
        <v>707.7127184031679</v>
      </c>
      <c r="O754" s="230">
        <v>715.3776170732668</v>
      </c>
      <c r="P754" s="230">
        <v>14737.255234000793</v>
      </c>
      <c r="Q754" s="231" t="s">
        <v>146</v>
      </c>
      <c r="R754" s="232" t="s">
        <v>70</v>
      </c>
      <c r="S754" s="232" t="s">
        <v>139</v>
      </c>
    </row>
    <row r="755" ht="15.75" customHeight="1">
      <c r="A755" s="227">
        <v>2018.0</v>
      </c>
      <c r="B755" s="228" t="s">
        <v>41</v>
      </c>
      <c r="C755" s="229" t="s">
        <v>88</v>
      </c>
      <c r="D755" s="230">
        <v>2881.8364333846375</v>
      </c>
      <c r="E755" s="230">
        <v>3319.992923275938</v>
      </c>
      <c r="F755" s="230">
        <v>4395.07825811153</v>
      </c>
      <c r="G755" s="230">
        <v>3441.7081494562103</v>
      </c>
      <c r="H755" s="230">
        <v>5417.161005665806</v>
      </c>
      <c r="I755" s="230">
        <v>4776.970249322244</v>
      </c>
      <c r="J755" s="230">
        <v>5011.179464762235</v>
      </c>
      <c r="K755" s="230">
        <v>8107.220125517705</v>
      </c>
      <c r="L755" s="230">
        <v>4058.2021268633466</v>
      </c>
      <c r="M755" s="230">
        <v>3257.9582373289395</v>
      </c>
      <c r="N755" s="230">
        <v>2202.4961541236507</v>
      </c>
      <c r="O755" s="230">
        <v>2181.5121499472407</v>
      </c>
      <c r="P755" s="230">
        <v>49051.31527775948</v>
      </c>
      <c r="Q755" s="231" t="s">
        <v>146</v>
      </c>
      <c r="R755" s="232" t="s">
        <v>70</v>
      </c>
      <c r="S755" s="232" t="s">
        <v>139</v>
      </c>
    </row>
    <row r="756" ht="15.75" customHeight="1">
      <c r="A756" s="227">
        <v>2018.0</v>
      </c>
      <c r="B756" s="228" t="s">
        <v>41</v>
      </c>
      <c r="C756" s="229" t="s">
        <v>89</v>
      </c>
      <c r="D756" s="230">
        <v>1124.7123452204503</v>
      </c>
      <c r="E756" s="230">
        <v>1205.2221391519663</v>
      </c>
      <c r="F756" s="230">
        <v>1591.9294519039383</v>
      </c>
      <c r="G756" s="230">
        <v>1303.526155847869</v>
      </c>
      <c r="H756" s="230">
        <v>1982.4427770407747</v>
      </c>
      <c r="I756" s="230">
        <v>1741.7589176967292</v>
      </c>
      <c r="J756" s="230">
        <v>1887.1906303095755</v>
      </c>
      <c r="K756" s="230">
        <v>2992.8477880267915</v>
      </c>
      <c r="L756" s="230">
        <v>1481.0737572148012</v>
      </c>
      <c r="M756" s="230">
        <v>1192.998129970599</v>
      </c>
      <c r="N756" s="230">
        <v>808.8231456088698</v>
      </c>
      <c r="O756" s="230">
        <v>859.7850047998958</v>
      </c>
      <c r="P756" s="230">
        <v>18172.310242792257</v>
      </c>
      <c r="Q756" s="231" t="s">
        <v>146</v>
      </c>
      <c r="R756" s="232" t="s">
        <v>70</v>
      </c>
      <c r="S756" s="232" t="s">
        <v>139</v>
      </c>
    </row>
    <row r="757" ht="15.75" customHeight="1">
      <c r="A757" s="227">
        <v>2018.0</v>
      </c>
      <c r="B757" s="228" t="s">
        <v>41</v>
      </c>
      <c r="C757" s="229" t="s">
        <v>90</v>
      </c>
      <c r="D757" s="230">
        <v>8053.083692968576</v>
      </c>
      <c r="E757" s="230">
        <v>9106.718260371914</v>
      </c>
      <c r="F757" s="230">
        <v>11371.3081765099</v>
      </c>
      <c r="G757" s="230">
        <v>9150.409507343</v>
      </c>
      <c r="H757" s="230">
        <v>14267.037257428183</v>
      </c>
      <c r="I757" s="230">
        <v>12897.335298698088</v>
      </c>
      <c r="J757" s="230">
        <v>14057.720882179296</v>
      </c>
      <c r="K757" s="230">
        <v>21549.752613397315</v>
      </c>
      <c r="L757" s="230">
        <v>11620.6935993925</v>
      </c>
      <c r="M757" s="230">
        <v>9802.607943101302</v>
      </c>
      <c r="N757" s="230">
        <v>6829.133753987344</v>
      </c>
      <c r="O757" s="230">
        <v>6635.1690081146435</v>
      </c>
      <c r="P757" s="230">
        <v>135340.96999349206</v>
      </c>
      <c r="Q757" s="231" t="s">
        <v>146</v>
      </c>
      <c r="R757" s="232" t="s">
        <v>70</v>
      </c>
      <c r="S757" s="232" t="s">
        <v>139</v>
      </c>
    </row>
    <row r="758" ht="15.75" customHeight="1">
      <c r="A758" s="227">
        <v>2018.0</v>
      </c>
      <c r="B758" s="228" t="s">
        <v>41</v>
      </c>
      <c r="C758" s="229" t="s">
        <v>91</v>
      </c>
      <c r="D758" s="230">
        <v>98438.0</v>
      </c>
      <c r="E758" s="230">
        <v>98438.0</v>
      </c>
      <c r="F758" s="230">
        <v>98438.0</v>
      </c>
      <c r="G758" s="230">
        <v>98438.0</v>
      </c>
      <c r="H758" s="230">
        <v>98438.0</v>
      </c>
      <c r="I758" s="230">
        <v>98438.0</v>
      </c>
      <c r="J758" s="230">
        <v>98438.0</v>
      </c>
      <c r="K758" s="230">
        <v>98438.0</v>
      </c>
      <c r="L758" s="230">
        <v>98438.0</v>
      </c>
      <c r="M758" s="230">
        <v>98438.0</v>
      </c>
      <c r="N758" s="230">
        <v>98438.0</v>
      </c>
      <c r="O758" s="230">
        <v>98438.0</v>
      </c>
      <c r="P758" s="230">
        <v>98438.0</v>
      </c>
      <c r="Q758" s="231" t="s">
        <v>146</v>
      </c>
      <c r="R758" s="232" t="s">
        <v>70</v>
      </c>
      <c r="S758" s="232" t="s">
        <v>139</v>
      </c>
    </row>
    <row r="759" ht="15.75" customHeight="1">
      <c r="A759" s="227">
        <v>2018.0</v>
      </c>
      <c r="B759" s="228" t="s">
        <v>41</v>
      </c>
      <c r="C759" s="229" t="s">
        <v>92</v>
      </c>
      <c r="D759" s="230">
        <v>395.9280546477989</v>
      </c>
      <c r="E759" s="230">
        <v>417.9739130236394</v>
      </c>
      <c r="F759" s="230">
        <v>396.0300468732863</v>
      </c>
      <c r="G759" s="230">
        <v>368.8729836518757</v>
      </c>
      <c r="H759" s="230">
        <v>442.2579212378655</v>
      </c>
      <c r="I759" s="230">
        <v>465.4728581597771</v>
      </c>
      <c r="J759" s="230">
        <v>442.92172833639404</v>
      </c>
      <c r="K759" s="230">
        <v>488.6099329008928</v>
      </c>
      <c r="L759" s="230">
        <v>519.716280562445</v>
      </c>
      <c r="M759" s="230">
        <v>504.1275691249033</v>
      </c>
      <c r="N759" s="230">
        <v>440.6690854214864</v>
      </c>
      <c r="O759" s="230">
        <v>423.33126417805204</v>
      </c>
      <c r="P759" s="230">
        <v>442.1593031765347</v>
      </c>
      <c r="Q759" s="231" t="s">
        <v>146</v>
      </c>
      <c r="R759" s="232" t="s">
        <v>70</v>
      </c>
      <c r="S759" s="232" t="s">
        <v>139</v>
      </c>
    </row>
    <row r="760" ht="15.75" customHeight="1">
      <c r="A760" s="227">
        <v>2018.0</v>
      </c>
      <c r="B760" s="228" t="s">
        <v>41</v>
      </c>
      <c r="C760" s="229" t="s">
        <v>93</v>
      </c>
      <c r="D760" s="230">
        <v>33.9556431708843</v>
      </c>
      <c r="E760" s="230">
        <v>35.278722285086246</v>
      </c>
      <c r="F760" s="230">
        <v>41.30647404887779</v>
      </c>
      <c r="G760" s="230">
        <v>46.69327765192877</v>
      </c>
      <c r="H760" s="230">
        <v>53.79448431637351</v>
      </c>
      <c r="I760" s="230">
        <v>52.98612850199787</v>
      </c>
      <c r="J760" s="230">
        <v>157.2253173268368</v>
      </c>
      <c r="K760" s="230">
        <v>172.4975827961117</v>
      </c>
      <c r="L760" s="230">
        <v>56.84284738116039</v>
      </c>
      <c r="M760" s="230">
        <v>47.48685815258</v>
      </c>
      <c r="N760" s="230">
        <v>36.34649436845427</v>
      </c>
      <c r="O760" s="230">
        <v>35.39428676808779</v>
      </c>
      <c r="P760" s="230">
        <v>64.15067639736496</v>
      </c>
      <c r="Q760" s="231" t="s">
        <v>146</v>
      </c>
      <c r="R760" s="232" t="s">
        <v>70</v>
      </c>
      <c r="S760" s="232" t="s">
        <v>139</v>
      </c>
    </row>
    <row r="761" ht="15.75" customHeight="1">
      <c r="A761" s="227">
        <v>2018.0</v>
      </c>
      <c r="B761" s="228" t="s">
        <v>41</v>
      </c>
      <c r="C761" s="229" t="s">
        <v>94</v>
      </c>
      <c r="D761" s="230">
        <v>294.80836036739134</v>
      </c>
      <c r="E761" s="230">
        <v>95.07496149468707</v>
      </c>
      <c r="F761" s="230">
        <v>106.21858847131881</v>
      </c>
      <c r="G761" s="230">
        <v>227.76541504876445</v>
      </c>
      <c r="H761" s="230">
        <v>170.56911545743822</v>
      </c>
      <c r="I761" s="230">
        <v>136.19611479910725</v>
      </c>
      <c r="J761" s="230">
        <v>195.88422418595948</v>
      </c>
      <c r="K761" s="230">
        <v>210.46175569260285</v>
      </c>
      <c r="L761" s="230">
        <v>118.92238221721779</v>
      </c>
      <c r="M761" s="230">
        <v>121.58187589390742</v>
      </c>
      <c r="N761" s="230">
        <v>93.76675125487152</v>
      </c>
      <c r="O761" s="230">
        <v>250.48831973377267</v>
      </c>
      <c r="P761" s="230">
        <v>168.47815538475322</v>
      </c>
      <c r="Q761" s="231" t="s">
        <v>146</v>
      </c>
      <c r="R761" s="232" t="s">
        <v>70</v>
      </c>
      <c r="S761" s="232" t="s">
        <v>139</v>
      </c>
    </row>
    <row r="762" ht="15.75" customHeight="1">
      <c r="A762" s="227">
        <v>2018.0</v>
      </c>
      <c r="B762" s="228" t="s">
        <v>41</v>
      </c>
      <c r="C762" s="229" t="s">
        <v>95</v>
      </c>
      <c r="D762" s="230">
        <v>811.7647104895235</v>
      </c>
      <c r="E762" s="230">
        <v>1126.7042202016883</v>
      </c>
      <c r="F762" s="230">
        <v>1551.5695775709587</v>
      </c>
      <c r="G762" s="230">
        <v>1094.6325564793733</v>
      </c>
      <c r="H762" s="230">
        <v>1865.4692316888695</v>
      </c>
      <c r="I762" s="230">
        <v>1627.5138477159076</v>
      </c>
      <c r="J762" s="230">
        <v>1615.4785382647524</v>
      </c>
      <c r="K762" s="230">
        <v>2782.830710108667</v>
      </c>
      <c r="L762" s="230">
        <v>1332.6448176332626</v>
      </c>
      <c r="M762" s="230">
        <v>1026.3148106129456</v>
      </c>
      <c r="N762" s="230">
        <v>674.6176782976024</v>
      </c>
      <c r="O762" s="230">
        <v>553.4037353877533</v>
      </c>
      <c r="P762" s="230">
        <v>1338.5787028709422</v>
      </c>
      <c r="Q762" s="231" t="s">
        <v>146</v>
      </c>
      <c r="R762" s="232" t="s">
        <v>70</v>
      </c>
      <c r="S762" s="232" t="s">
        <v>139</v>
      </c>
    </row>
    <row r="763" ht="15.75" customHeight="1">
      <c r="A763" s="227">
        <v>2018.0</v>
      </c>
      <c r="B763" s="228" t="s">
        <v>41</v>
      </c>
      <c r="C763" s="229" t="s">
        <v>96</v>
      </c>
      <c r="D763" s="230">
        <v>1536.4567686755981</v>
      </c>
      <c r="E763" s="230">
        <v>1675.031817005101</v>
      </c>
      <c r="F763" s="230">
        <v>2095.124686964442</v>
      </c>
      <c r="G763" s="230">
        <v>1737.9642328319424</v>
      </c>
      <c r="H763" s="230">
        <v>2532.0907527005465</v>
      </c>
      <c r="I763" s="230">
        <v>2282.1689491767897</v>
      </c>
      <c r="J763" s="230">
        <v>2411.5098081139427</v>
      </c>
      <c r="K763" s="230">
        <v>3654.3999814982744</v>
      </c>
      <c r="L763" s="230">
        <v>2028.1263277940857</v>
      </c>
      <c r="M763" s="230">
        <v>1699.5111137843364</v>
      </c>
      <c r="N763" s="230">
        <v>1245.4000093424147</v>
      </c>
      <c r="O763" s="230">
        <v>1262.6176060676657</v>
      </c>
      <c r="P763" s="230">
        <v>2013.366837829595</v>
      </c>
      <c r="Q763" s="231" t="s">
        <v>146</v>
      </c>
      <c r="R763" s="232" t="s">
        <v>70</v>
      </c>
      <c r="S763" s="232" t="s">
        <v>139</v>
      </c>
    </row>
    <row r="764" ht="15.75" customHeight="1">
      <c r="A764" s="227">
        <v>2018.0</v>
      </c>
      <c r="B764" s="228" t="s">
        <v>41</v>
      </c>
      <c r="C764" s="229" t="s">
        <v>97</v>
      </c>
      <c r="D764" s="230">
        <v>392.95296736810116</v>
      </c>
      <c r="E764" s="230">
        <v>448.5207551605325</v>
      </c>
      <c r="F764" s="230">
        <v>569.9252182216633</v>
      </c>
      <c r="G764" s="230">
        <v>455.32117530874115</v>
      </c>
      <c r="H764" s="230">
        <v>711.6138515911078</v>
      </c>
      <c r="I764" s="230">
        <v>638.3541875394602</v>
      </c>
      <c r="J764" s="230">
        <v>713.3117322587507</v>
      </c>
      <c r="K764" s="230">
        <v>1098.5256675647909</v>
      </c>
      <c r="L764" s="230">
        <v>566.1946315920164</v>
      </c>
      <c r="M764" s="230">
        <v>471.58887273255647</v>
      </c>
      <c r="N764" s="230">
        <v>325.6245480217847</v>
      </c>
      <c r="O764" s="230">
        <v>316.2675898986282</v>
      </c>
      <c r="P764" s="230">
        <v>559.0167664381778</v>
      </c>
      <c r="Q764" s="231" t="s">
        <v>146</v>
      </c>
      <c r="R764" s="232" t="s">
        <v>70</v>
      </c>
      <c r="S764" s="232" t="s">
        <v>139</v>
      </c>
    </row>
    <row r="765" ht="15.75" customHeight="1">
      <c r="A765" s="227">
        <v>2018.0</v>
      </c>
      <c r="B765" s="228" t="s">
        <v>41</v>
      </c>
      <c r="C765" s="229" t="s">
        <v>98</v>
      </c>
      <c r="D765" s="230">
        <v>1929.4097360436992</v>
      </c>
      <c r="E765" s="230">
        <v>2123.5525721656336</v>
      </c>
      <c r="F765" s="230">
        <v>2665.049905186105</v>
      </c>
      <c r="G765" s="230">
        <v>2193.2854081406836</v>
      </c>
      <c r="H765" s="230">
        <v>3243.7046042916545</v>
      </c>
      <c r="I765" s="230">
        <v>2920.52313671625</v>
      </c>
      <c r="J765" s="230">
        <v>3124.8215403726936</v>
      </c>
      <c r="K765" s="230">
        <v>4752.925649063065</v>
      </c>
      <c r="L765" s="230">
        <v>2594.320959386102</v>
      </c>
      <c r="M765" s="230">
        <v>2171.099986516893</v>
      </c>
      <c r="N765" s="230">
        <v>1571.0245573641994</v>
      </c>
      <c r="O765" s="230">
        <v>1578.8851959662938</v>
      </c>
      <c r="P765" s="230">
        <v>2572.3836042677726</v>
      </c>
      <c r="Q765" s="231" t="s">
        <v>146</v>
      </c>
      <c r="R765" s="232" t="s">
        <v>70</v>
      </c>
      <c r="S765" s="232" t="s">
        <v>139</v>
      </c>
    </row>
    <row r="766" ht="15.75" customHeight="1">
      <c r="A766" s="227">
        <v>2018.0</v>
      </c>
      <c r="B766" s="228" t="s">
        <v>41</v>
      </c>
      <c r="C766" s="229" t="s">
        <v>99</v>
      </c>
      <c r="D766" s="230">
        <v>290.4128205128205</v>
      </c>
      <c r="E766" s="230">
        <v>290.4128205128205</v>
      </c>
      <c r="F766" s="230">
        <v>293.9</v>
      </c>
      <c r="G766" s="230">
        <v>293.9</v>
      </c>
      <c r="H766" s="230">
        <v>295.3934959893551</v>
      </c>
      <c r="I766" s="230">
        <v>295.3221649671543</v>
      </c>
      <c r="J766" s="230">
        <v>295.4</v>
      </c>
      <c r="K766" s="230">
        <v>299.697698860251</v>
      </c>
      <c r="L766" s="230">
        <v>311.14520990877986</v>
      </c>
      <c r="M766" s="230">
        <v>300.658224609451</v>
      </c>
      <c r="N766" s="230">
        <v>290.7067227383337</v>
      </c>
      <c r="O766" s="230">
        <v>289.49830438378825</v>
      </c>
      <c r="P766" s="230">
        <v>295.53728854022944</v>
      </c>
      <c r="Q766" s="231" t="s">
        <v>146</v>
      </c>
      <c r="R766" s="232" t="s">
        <v>70</v>
      </c>
      <c r="S766" s="232" t="s">
        <v>139</v>
      </c>
    </row>
    <row r="767" ht="15.75" customHeight="1">
      <c r="A767" s="227">
        <v>2018.0</v>
      </c>
      <c r="B767" s="228" t="s">
        <v>41</v>
      </c>
      <c r="C767" s="229" t="s">
        <v>100</v>
      </c>
      <c r="D767" s="230">
        <v>432.60497474936443</v>
      </c>
      <c r="E767" s="230">
        <v>463.4870994642108</v>
      </c>
      <c r="F767" s="230">
        <v>592.7836924147622</v>
      </c>
      <c r="G767" s="230">
        <v>487.01751073983434</v>
      </c>
      <c r="H767" s="230">
        <v>741.1993338685146</v>
      </c>
      <c r="I767" s="230">
        <v>662.8183044625707</v>
      </c>
      <c r="J767" s="230">
        <v>717.4313344853765</v>
      </c>
      <c r="K767" s="230">
        <v>1114.7900295504273</v>
      </c>
      <c r="L767" s="230">
        <v>581.8267061236742</v>
      </c>
      <c r="M767" s="230">
        <v>480.9985141492014</v>
      </c>
      <c r="N767" s="230">
        <v>331.13577515566936</v>
      </c>
      <c r="O767" s="230">
        <v>347.0623769347038</v>
      </c>
      <c r="P767" s="230">
        <v>579.4296376748591</v>
      </c>
      <c r="Q767" s="231" t="s">
        <v>146</v>
      </c>
      <c r="R767" s="232" t="s">
        <v>70</v>
      </c>
      <c r="S767" s="232" t="s">
        <v>139</v>
      </c>
    </row>
    <row r="768" ht="15.75" customHeight="1">
      <c r="A768" s="227">
        <v>2018.0</v>
      </c>
      <c r="B768" s="228" t="s">
        <v>41</v>
      </c>
      <c r="C768" s="229" t="s">
        <v>101</v>
      </c>
      <c r="D768" s="230">
        <v>208.8853605558305</v>
      </c>
      <c r="E768" s="230">
        <v>232.47090231023168</v>
      </c>
      <c r="F768" s="230">
        <v>297.08476653179133</v>
      </c>
      <c r="G768" s="230">
        <v>238.46811405044053</v>
      </c>
      <c r="H768" s="230">
        <v>370.45177649723587</v>
      </c>
      <c r="I768" s="230">
        <v>332.4908507874019</v>
      </c>
      <c r="J768" s="230">
        <v>353.34594108325723</v>
      </c>
      <c r="K768" s="230">
        <v>553.9491282899647</v>
      </c>
      <c r="L768" s="230">
        <v>292.6888857552224</v>
      </c>
      <c r="M768" s="230">
        <v>241.17262367115964</v>
      </c>
      <c r="N768" s="230">
        <v>165.89679638498842</v>
      </c>
      <c r="O768" s="230">
        <v>167.69354540605175</v>
      </c>
      <c r="P768" s="230">
        <v>287.88322427696465</v>
      </c>
      <c r="Q768" s="231" t="s">
        <v>146</v>
      </c>
      <c r="R768" s="232" t="s">
        <v>70</v>
      </c>
      <c r="S768" s="232" t="s">
        <v>139</v>
      </c>
    </row>
    <row r="769" ht="15.75" customHeight="1">
      <c r="A769" s="227">
        <v>2018.0</v>
      </c>
      <c r="B769" s="228" t="s">
        <v>41</v>
      </c>
      <c r="C769" s="229" t="s">
        <v>102</v>
      </c>
      <c r="D769" s="230">
        <v>507.49216142773406</v>
      </c>
      <c r="E769" s="230">
        <v>584.6516356860869</v>
      </c>
      <c r="F769" s="230">
        <v>773.9744487279723</v>
      </c>
      <c r="G769" s="230">
        <v>606.0857193479223</v>
      </c>
      <c r="H769" s="230">
        <v>953.9634920704216</v>
      </c>
      <c r="I769" s="230">
        <v>841.2257298230084</v>
      </c>
      <c r="J769" s="230">
        <v>882.4700348755119</v>
      </c>
      <c r="K769" s="230">
        <v>1427.6836176428008</v>
      </c>
      <c r="L769" s="230">
        <v>714.6504725300022</v>
      </c>
      <c r="M769" s="230">
        <v>573.7273110124072</v>
      </c>
      <c r="N769" s="230">
        <v>387.8601577951866</v>
      </c>
      <c r="O769" s="230">
        <v>384.1648690856925</v>
      </c>
      <c r="P769" s="230">
        <v>719.8291375020622</v>
      </c>
      <c r="Q769" s="231" t="s">
        <v>146</v>
      </c>
      <c r="R769" s="232" t="s">
        <v>70</v>
      </c>
      <c r="S769" s="232" t="s">
        <v>139</v>
      </c>
    </row>
    <row r="770" ht="15.75" customHeight="1">
      <c r="A770" s="227">
        <v>2018.0</v>
      </c>
      <c r="B770" s="228" t="s">
        <v>41</v>
      </c>
      <c r="C770" s="229" t="s">
        <v>103</v>
      </c>
      <c r="D770" s="230">
        <v>97.06145142984845</v>
      </c>
      <c r="E770" s="230">
        <v>104.00935903175113</v>
      </c>
      <c r="F770" s="230">
        <v>137.3817792899157</v>
      </c>
      <c r="G770" s="230">
        <v>112.49288869374499</v>
      </c>
      <c r="H770" s="230">
        <v>171.08265427501982</v>
      </c>
      <c r="I770" s="230">
        <v>150.31189913665452</v>
      </c>
      <c r="J770" s="230">
        <v>162.8624976697974</v>
      </c>
      <c r="K770" s="230">
        <v>258.27950715483075</v>
      </c>
      <c r="L770" s="230">
        <v>127.81505347640753</v>
      </c>
      <c r="M770" s="230">
        <v>102.95444034211697</v>
      </c>
      <c r="N770" s="230">
        <v>69.80055726823645</v>
      </c>
      <c r="O770" s="230">
        <v>74.19851025742945</v>
      </c>
      <c r="P770" s="230">
        <v>130.68754983547942</v>
      </c>
      <c r="Q770" s="231" t="s">
        <v>146</v>
      </c>
      <c r="R770" s="232" t="s">
        <v>70</v>
      </c>
      <c r="S770" s="232" t="s">
        <v>139</v>
      </c>
    </row>
    <row r="771" ht="15.75" customHeight="1">
      <c r="A771" s="227">
        <v>2018.0</v>
      </c>
      <c r="B771" s="228" t="s">
        <v>41</v>
      </c>
      <c r="C771" s="229" t="s">
        <v>104</v>
      </c>
      <c r="D771" s="230">
        <v>17.622555832915776</v>
      </c>
      <c r="E771" s="230">
        <v>20.996614606184398</v>
      </c>
      <c r="F771" s="230">
        <v>18.09475868429179</v>
      </c>
      <c r="G771" s="230">
        <v>14.467859558144736</v>
      </c>
      <c r="H771" s="230">
        <v>24.337987132123516</v>
      </c>
      <c r="I771" s="230">
        <v>27.143934909594382</v>
      </c>
      <c r="J771" s="230">
        <v>24.281334354550797</v>
      </c>
      <c r="K771" s="230">
        <v>29.903002018419862</v>
      </c>
      <c r="L771" s="230">
        <v>32.341408388189016</v>
      </c>
      <c r="M771" s="230">
        <v>31.834427544001617</v>
      </c>
      <c r="N771" s="230">
        <v>24.155891471808015</v>
      </c>
      <c r="O771" s="230">
        <v>21.288475633193418</v>
      </c>
      <c r="P771" s="230">
        <v>286.4682501334173</v>
      </c>
      <c r="Q771" s="231" t="s">
        <v>146</v>
      </c>
      <c r="R771" s="232" t="s">
        <v>70</v>
      </c>
      <c r="S771" s="232" t="s">
        <v>139</v>
      </c>
    </row>
    <row r="772" ht="15.75" customHeight="1">
      <c r="A772" s="227">
        <v>2018.0</v>
      </c>
      <c r="B772" s="228" t="s">
        <v>41</v>
      </c>
      <c r="C772" s="229" t="s">
        <v>105</v>
      </c>
      <c r="D772" s="230">
        <v>1.5757669756478128</v>
      </c>
      <c r="E772" s="230">
        <v>1.8982971875421213</v>
      </c>
      <c r="F772" s="230">
        <v>2.464667160712727</v>
      </c>
      <c r="G772" s="230">
        <v>3.705010123993694</v>
      </c>
      <c r="H772" s="230">
        <v>5.110258548222829</v>
      </c>
      <c r="I772" s="230">
        <v>4.925429633795577</v>
      </c>
      <c r="J772" s="230">
        <v>30.17452788216556</v>
      </c>
      <c r="K772" s="230">
        <v>33.72278970326445</v>
      </c>
      <c r="L772" s="230">
        <v>5.816023430942645</v>
      </c>
      <c r="M772" s="230">
        <v>3.961316117276532</v>
      </c>
      <c r="N772" s="230">
        <v>2.1539633475945434</v>
      </c>
      <c r="O772" s="230">
        <v>1.9275954610644224</v>
      </c>
      <c r="P772" s="230">
        <v>97.43564557222292</v>
      </c>
      <c r="Q772" s="231" t="s">
        <v>146</v>
      </c>
      <c r="R772" s="232" t="s">
        <v>70</v>
      </c>
      <c r="S772" s="232" t="s">
        <v>139</v>
      </c>
    </row>
    <row r="773" ht="15.75" customHeight="1">
      <c r="A773" s="227">
        <v>2018.0</v>
      </c>
      <c r="B773" s="228" t="s">
        <v>41</v>
      </c>
      <c r="C773" s="229" t="s">
        <v>106</v>
      </c>
      <c r="D773" s="230">
        <v>54.052515305326175</v>
      </c>
      <c r="E773" s="230">
        <v>17.431801475848847</v>
      </c>
      <c r="F773" s="230">
        <v>19.474962894204122</v>
      </c>
      <c r="G773" s="230">
        <v>41.760327175270504</v>
      </c>
      <c r="H773" s="230">
        <v>31.273501580448784</v>
      </c>
      <c r="I773" s="230">
        <v>24.97128158282375</v>
      </c>
      <c r="J773" s="230">
        <v>35.91497545282864</v>
      </c>
      <c r="K773" s="230">
        <v>38.587736306336204</v>
      </c>
      <c r="L773" s="230">
        <v>21.80417772729155</v>
      </c>
      <c r="M773" s="230">
        <v>22.291790502195692</v>
      </c>
      <c r="N773" s="230">
        <v>17.191943780083047</v>
      </c>
      <c r="O773" s="230">
        <v>45.92652569059499</v>
      </c>
      <c r="P773" s="230">
        <v>370.68153947325226</v>
      </c>
      <c r="Q773" s="231" t="s">
        <v>146</v>
      </c>
      <c r="R773" s="232" t="s">
        <v>70</v>
      </c>
      <c r="S773" s="232" t="s">
        <v>139</v>
      </c>
    </row>
    <row r="774" ht="15.75" customHeight="1">
      <c r="A774" s="227">
        <v>2018.0</v>
      </c>
      <c r="B774" s="228" t="s">
        <v>41</v>
      </c>
      <c r="C774" s="229" t="s">
        <v>107</v>
      </c>
      <c r="D774" s="230">
        <v>199.29766331269278</v>
      </c>
      <c r="E774" s="230">
        <v>276.6189702867653</v>
      </c>
      <c r="F774" s="230">
        <v>380.9283494111003</v>
      </c>
      <c r="G774" s="230">
        <v>268.74500440008205</v>
      </c>
      <c r="H774" s="230">
        <v>457.9943597611148</v>
      </c>
      <c r="I774" s="230">
        <v>399.5735496597647</v>
      </c>
      <c r="J774" s="230">
        <v>396.6187414254748</v>
      </c>
      <c r="K774" s="230">
        <v>683.2172558782557</v>
      </c>
      <c r="L774" s="230">
        <v>327.179778509855</v>
      </c>
      <c r="M774" s="230">
        <v>251.9722044273427</v>
      </c>
      <c r="N774" s="230">
        <v>165.62647424407993</v>
      </c>
      <c r="O774" s="230">
        <v>135.86704362251086</v>
      </c>
      <c r="P774" s="230">
        <v>3943.639394939039</v>
      </c>
      <c r="Q774" s="231" t="s">
        <v>146</v>
      </c>
      <c r="R774" s="232" t="s">
        <v>70</v>
      </c>
      <c r="S774" s="232" t="s">
        <v>139</v>
      </c>
    </row>
    <row r="775" ht="15.75" customHeight="1">
      <c r="A775" s="227">
        <v>2018.0</v>
      </c>
      <c r="B775" s="228" t="s">
        <v>41</v>
      </c>
      <c r="C775" s="229" t="s">
        <v>108</v>
      </c>
      <c r="D775" s="230">
        <v>272.54850142658256</v>
      </c>
      <c r="E775" s="230">
        <v>316.94568355634067</v>
      </c>
      <c r="F775" s="230">
        <v>420.96273815030895</v>
      </c>
      <c r="G775" s="230">
        <v>328.67820125749097</v>
      </c>
      <c r="H775" s="230">
        <v>518.7161070219099</v>
      </c>
      <c r="I775" s="230">
        <v>456.6141957859784</v>
      </c>
      <c r="J775" s="230">
        <v>486.9895791150198</v>
      </c>
      <c r="K775" s="230">
        <v>785.4307839062762</v>
      </c>
      <c r="L775" s="230">
        <v>387.1413880562782</v>
      </c>
      <c r="M775" s="230">
        <v>310.05973859081655</v>
      </c>
      <c r="N775" s="230">
        <v>209.12827284356553</v>
      </c>
      <c r="O775" s="230">
        <v>205.0096404073637</v>
      </c>
      <c r="P775" s="230">
        <v>4698.224830117932</v>
      </c>
      <c r="Q775" s="231" t="s">
        <v>146</v>
      </c>
      <c r="R775" s="232" t="s">
        <v>70</v>
      </c>
      <c r="S775" s="232" t="s">
        <v>139</v>
      </c>
    </row>
    <row r="776" ht="15.75" customHeight="1">
      <c r="A776" s="227">
        <v>2018.0</v>
      </c>
      <c r="B776" s="228" t="s">
        <v>41</v>
      </c>
      <c r="C776" s="229" t="s">
        <v>109</v>
      </c>
      <c r="D776" s="230">
        <v>9.24138742912806</v>
      </c>
      <c r="E776" s="230">
        <v>13.04544315555729</v>
      </c>
      <c r="F776" s="230">
        <v>9.68575675406258</v>
      </c>
      <c r="G776" s="230">
        <v>6.0634621008032425</v>
      </c>
      <c r="H776" s="230">
        <v>10.41660714232857</v>
      </c>
      <c r="I776" s="230">
        <v>10.0812519318668</v>
      </c>
      <c r="J776" s="230">
        <v>11.61317064123758</v>
      </c>
      <c r="K776" s="230">
        <v>11.403944794527575</v>
      </c>
      <c r="L776" s="230">
        <v>19.171723997472167</v>
      </c>
      <c r="M776" s="230">
        <v>13.978358144454992</v>
      </c>
      <c r="N776" s="230">
        <v>16.083722423439628</v>
      </c>
      <c r="O776" s="230">
        <v>16.549789373807958</v>
      </c>
      <c r="P776" s="230">
        <v>147.33461788868647</v>
      </c>
      <c r="Q776" s="231" t="s">
        <v>146</v>
      </c>
      <c r="R776" s="232" t="s">
        <v>70</v>
      </c>
      <c r="S776" s="232" t="s">
        <v>139</v>
      </c>
    </row>
    <row r="777" ht="15.75" customHeight="1">
      <c r="A777" s="227">
        <v>2018.0</v>
      </c>
      <c r="B777" s="228" t="s">
        <v>41</v>
      </c>
      <c r="C777" s="229" t="s">
        <v>110</v>
      </c>
      <c r="D777" s="230">
        <v>0.19177137404943406</v>
      </c>
      <c r="E777" s="230">
        <v>0.2614645010820953</v>
      </c>
      <c r="F777" s="230">
        <v>0.3368705426061317</v>
      </c>
      <c r="G777" s="230">
        <v>0.5653890074469619</v>
      </c>
      <c r="H777" s="230">
        <v>0.7623623616809068</v>
      </c>
      <c r="I777" s="230">
        <v>0.6744564703501582</v>
      </c>
      <c r="J777" s="230">
        <v>4.50272497967936</v>
      </c>
      <c r="K777" s="230">
        <v>5.272498752679698</v>
      </c>
      <c r="L777" s="230">
        <v>0.936095372736833</v>
      </c>
      <c r="M777" s="230">
        <v>0.632607190456362</v>
      </c>
      <c r="N777" s="230">
        <v>0.3689469683390382</v>
      </c>
      <c r="O777" s="230">
        <v>0.25930535334276733</v>
      </c>
      <c r="P777" s="230">
        <v>14.764492874449747</v>
      </c>
      <c r="Q777" s="231" t="s">
        <v>146</v>
      </c>
      <c r="R777" s="232" t="s">
        <v>70</v>
      </c>
      <c r="S777" s="232" t="s">
        <v>139</v>
      </c>
    </row>
    <row r="778" ht="15.75" customHeight="1">
      <c r="A778" s="227">
        <v>2018.0</v>
      </c>
      <c r="B778" s="228" t="s">
        <v>41</v>
      </c>
      <c r="C778" s="229" t="s">
        <v>111</v>
      </c>
      <c r="D778" s="230">
        <v>21.62100612213047</v>
      </c>
      <c r="E778" s="230">
        <v>8.300857845642307</v>
      </c>
      <c r="F778" s="230">
        <v>9.05812227637401</v>
      </c>
      <c r="G778" s="230">
        <v>15.466787842692778</v>
      </c>
      <c r="H778" s="230">
        <v>14.215227991113082</v>
      </c>
      <c r="I778" s="230">
        <v>11.89108646801131</v>
      </c>
      <c r="J778" s="230">
        <v>14.365990181131457</v>
      </c>
      <c r="K778" s="230">
        <v>14.841437040898539</v>
      </c>
      <c r="L778" s="230">
        <v>10.048008169258779</v>
      </c>
      <c r="M778" s="230">
        <v>10.416724533736303</v>
      </c>
      <c r="N778" s="230">
        <v>8.46893782270101</v>
      </c>
      <c r="O778" s="230">
        <v>17.664048342536535</v>
      </c>
      <c r="P778" s="230">
        <v>156.3582346362266</v>
      </c>
      <c r="Q778" s="231" t="s">
        <v>146</v>
      </c>
      <c r="R778" s="232" t="s">
        <v>70</v>
      </c>
      <c r="S778" s="232" t="s">
        <v>139</v>
      </c>
    </row>
    <row r="779" ht="15.75" customHeight="1">
      <c r="A779" s="227">
        <v>2018.0</v>
      </c>
      <c r="B779" s="228" t="s">
        <v>41</v>
      </c>
      <c r="C779" s="229" t="s">
        <v>112</v>
      </c>
      <c r="D779" s="230">
        <v>199.29766331269278</v>
      </c>
      <c r="E779" s="230">
        <v>276.6189702867653</v>
      </c>
      <c r="F779" s="230">
        <v>380.9283494111003</v>
      </c>
      <c r="G779" s="230">
        <v>268.74500440008205</v>
      </c>
      <c r="H779" s="230">
        <v>457.9943597611148</v>
      </c>
      <c r="I779" s="230">
        <v>399.5735496597647</v>
      </c>
      <c r="J779" s="230">
        <v>396.6187414254748</v>
      </c>
      <c r="K779" s="230">
        <v>683.2172558782557</v>
      </c>
      <c r="L779" s="230">
        <v>327.179778509855</v>
      </c>
      <c r="M779" s="230">
        <v>251.9722044273427</v>
      </c>
      <c r="N779" s="230">
        <v>165.62647424407993</v>
      </c>
      <c r="O779" s="230">
        <v>135.86704362251086</v>
      </c>
      <c r="P779" s="230">
        <v>3943.639394939039</v>
      </c>
      <c r="Q779" s="231" t="s">
        <v>146</v>
      </c>
      <c r="R779" s="232" t="s">
        <v>70</v>
      </c>
      <c r="S779" s="232" t="s">
        <v>139</v>
      </c>
    </row>
    <row r="780" ht="15.75" customHeight="1">
      <c r="A780" s="227">
        <v>2018.0</v>
      </c>
      <c r="B780" s="228" t="s">
        <v>41</v>
      </c>
      <c r="C780" s="229" t="s">
        <v>113</v>
      </c>
      <c r="D780" s="230">
        <v>230.35182823800073</v>
      </c>
      <c r="E780" s="230">
        <v>298.226735789047</v>
      </c>
      <c r="F780" s="230">
        <v>400.00909898414307</v>
      </c>
      <c r="G780" s="230">
        <v>290.84064335102505</v>
      </c>
      <c r="H780" s="230">
        <v>483.3885572562374</v>
      </c>
      <c r="I780" s="230">
        <v>422.220344529993</v>
      </c>
      <c r="J780" s="230">
        <v>427.1006272275232</v>
      </c>
      <c r="K780" s="230">
        <v>714.7351364663616</v>
      </c>
      <c r="L780" s="230">
        <v>357.3356060493228</v>
      </c>
      <c r="M780" s="230">
        <v>276.9998942959903</v>
      </c>
      <c r="N780" s="230">
        <v>190.5480814585596</v>
      </c>
      <c r="O780" s="230">
        <v>170.34018669219813</v>
      </c>
      <c r="P780" s="230">
        <v>4262.096740338402</v>
      </c>
      <c r="Q780" s="231" t="s">
        <v>146</v>
      </c>
      <c r="R780" s="232" t="s">
        <v>70</v>
      </c>
      <c r="S780" s="232" t="s">
        <v>139</v>
      </c>
    </row>
    <row r="781" ht="15.75" customHeight="1">
      <c r="A781" s="227">
        <v>2018.0</v>
      </c>
      <c r="B781" s="228" t="s">
        <v>41</v>
      </c>
      <c r="C781" s="229" t="s">
        <v>114</v>
      </c>
      <c r="D781" s="230">
        <v>5.3474383707794795</v>
      </c>
      <c r="E781" s="230">
        <v>8.505902946123939</v>
      </c>
      <c r="F781" s="230">
        <v>7.671509542673044</v>
      </c>
      <c r="G781" s="230">
        <v>4.53234212619207</v>
      </c>
      <c r="H781" s="230">
        <v>8.019531986827733</v>
      </c>
      <c r="I781" s="230">
        <v>8.958474800749341</v>
      </c>
      <c r="J781" s="230">
        <v>7.450235862837694</v>
      </c>
      <c r="K781" s="230">
        <v>9.173952475402908</v>
      </c>
      <c r="L781" s="230">
        <v>10.079577795522532</v>
      </c>
      <c r="M781" s="230">
        <v>12.820562976392145</v>
      </c>
      <c r="N781" s="230">
        <v>9.795927011919073</v>
      </c>
      <c r="O781" s="230">
        <v>6.568448676495348</v>
      </c>
      <c r="P781" s="230">
        <v>98.9239045719153</v>
      </c>
      <c r="Q781" s="231" t="s">
        <v>146</v>
      </c>
      <c r="R781" s="232" t="s">
        <v>70</v>
      </c>
      <c r="S781" s="232" t="s">
        <v>139</v>
      </c>
    </row>
    <row r="782" ht="15.75" customHeight="1">
      <c r="A782" s="227">
        <v>2018.0</v>
      </c>
      <c r="B782" s="228" t="s">
        <v>41</v>
      </c>
      <c r="C782" s="229" t="s">
        <v>115</v>
      </c>
      <c r="D782" s="230">
        <v>0.4536951456065741</v>
      </c>
      <c r="E782" s="230">
        <v>0.6912965251351268</v>
      </c>
      <c r="F782" s="230">
        <v>0.730353028592652</v>
      </c>
      <c r="G782" s="230">
        <v>0.9583330720184768</v>
      </c>
      <c r="H782" s="230">
        <v>1.519408814726669</v>
      </c>
      <c r="I782" s="230">
        <v>1.4644631356670899</v>
      </c>
      <c r="J782" s="230">
        <v>7.456792308070651</v>
      </c>
      <c r="K782" s="230">
        <v>7.836448410289117</v>
      </c>
      <c r="L782" s="230">
        <v>1.7288345926538669</v>
      </c>
      <c r="M782" s="230">
        <v>1.0570163010500184</v>
      </c>
      <c r="N782" s="230">
        <v>0.6205064321790877</v>
      </c>
      <c r="O782" s="230">
        <v>0.42775212065912727</v>
      </c>
      <c r="P782" s="230">
        <v>24.94489988664846</v>
      </c>
      <c r="Q782" s="231" t="s">
        <v>146</v>
      </c>
      <c r="R782" s="232" t="s">
        <v>70</v>
      </c>
      <c r="S782" s="232" t="s">
        <v>139</v>
      </c>
    </row>
    <row r="783" ht="15.75" customHeight="1">
      <c r="A783" s="227">
        <v>2018.0</v>
      </c>
      <c r="B783" s="228" t="s">
        <v>41</v>
      </c>
      <c r="C783" s="229" t="s">
        <v>116</v>
      </c>
      <c r="D783" s="230">
        <v>15.314879336509083</v>
      </c>
      <c r="E783" s="230">
        <v>4.939010418157173</v>
      </c>
      <c r="F783" s="230">
        <v>5.517906153357835</v>
      </c>
      <c r="G783" s="230">
        <v>11.832092699659976</v>
      </c>
      <c r="H783" s="230">
        <v>8.860825447793822</v>
      </c>
      <c r="I783" s="230">
        <v>7.075196448466729</v>
      </c>
      <c r="J783" s="230">
        <v>10.175909711634782</v>
      </c>
      <c r="K783" s="230">
        <v>10.933191953461924</v>
      </c>
      <c r="L783" s="230">
        <v>6.177850356065939</v>
      </c>
      <c r="M783" s="230">
        <v>6.316007308955446</v>
      </c>
      <c r="N783" s="230">
        <v>4.871050737690196</v>
      </c>
      <c r="O783" s="230">
        <v>13.012515612335248</v>
      </c>
      <c r="P783" s="230">
        <v>105.02643618408815</v>
      </c>
      <c r="Q783" s="231" t="s">
        <v>146</v>
      </c>
      <c r="R783" s="232" t="s">
        <v>70</v>
      </c>
      <c r="S783" s="232" t="s">
        <v>139</v>
      </c>
    </row>
    <row r="784" ht="15.75" customHeight="1">
      <c r="A784" s="227">
        <v>2018.0</v>
      </c>
      <c r="B784" s="228" t="s">
        <v>41</v>
      </c>
      <c r="C784" s="229" t="s">
        <v>117</v>
      </c>
      <c r="D784" s="230">
        <v>47.33319503676453</v>
      </c>
      <c r="E784" s="230">
        <v>75.08229193497915</v>
      </c>
      <c r="F784" s="230">
        <v>103.39483769729866</v>
      </c>
      <c r="G784" s="230">
        <v>60.46762599001846</v>
      </c>
      <c r="H784" s="230">
        <v>103.04873094625084</v>
      </c>
      <c r="I784" s="230">
        <v>102.74748419822521</v>
      </c>
      <c r="J784" s="230">
        <v>89.23921682073184</v>
      </c>
      <c r="K784" s="230">
        <v>153.72388257260755</v>
      </c>
      <c r="L784" s="230">
        <v>77.70519739609055</v>
      </c>
      <c r="M784" s="230">
        <v>68.39245548742159</v>
      </c>
      <c r="N784" s="230">
        <v>44.955757294821694</v>
      </c>
      <c r="O784" s="230">
        <v>32.26842286034633</v>
      </c>
      <c r="P784" s="230">
        <v>958.3590982355562</v>
      </c>
      <c r="Q784" s="231" t="s">
        <v>146</v>
      </c>
      <c r="R784" s="232" t="s">
        <v>70</v>
      </c>
      <c r="S784" s="232" t="s">
        <v>139</v>
      </c>
    </row>
    <row r="785" ht="15.75" customHeight="1">
      <c r="A785" s="227">
        <v>2018.0</v>
      </c>
      <c r="B785" s="228" t="s">
        <v>41</v>
      </c>
      <c r="C785" s="229" t="s">
        <v>118</v>
      </c>
      <c r="D785" s="230">
        <v>68.44920788965968</v>
      </c>
      <c r="E785" s="230">
        <v>89.21850182439539</v>
      </c>
      <c r="F785" s="230">
        <v>117.31460642192218</v>
      </c>
      <c r="G785" s="230">
        <v>77.79039388788898</v>
      </c>
      <c r="H785" s="230">
        <v>121.44849719559906</v>
      </c>
      <c r="I785" s="230">
        <v>120.24561858310837</v>
      </c>
      <c r="J785" s="230">
        <v>114.32215470327498</v>
      </c>
      <c r="K785" s="230">
        <v>181.6674754117615</v>
      </c>
      <c r="L785" s="230">
        <v>95.6914601403329</v>
      </c>
      <c r="M785" s="230">
        <v>88.58604207381919</v>
      </c>
      <c r="N785" s="230">
        <v>60.24324147661005</v>
      </c>
      <c r="O785" s="230">
        <v>52.27713926983605</v>
      </c>
      <c r="P785" s="230">
        <v>1187.2543388782085</v>
      </c>
      <c r="Q785" s="231" t="s">
        <v>146</v>
      </c>
      <c r="R785" s="232" t="s">
        <v>70</v>
      </c>
      <c r="S785" s="232" t="s">
        <v>139</v>
      </c>
    </row>
    <row r="786" ht="15.75" customHeight="1">
      <c r="A786" s="227">
        <v>2018.0</v>
      </c>
      <c r="B786" s="228" t="s">
        <v>41</v>
      </c>
      <c r="C786" s="229" t="s">
        <v>119</v>
      </c>
      <c r="D786" s="230">
        <v>2.8514196821157336</v>
      </c>
      <c r="E786" s="230">
        <v>5.272593321872859</v>
      </c>
      <c r="F786" s="230">
        <v>4.112382173950386</v>
      </c>
      <c r="G786" s="230">
        <v>1.8959276926261532</v>
      </c>
      <c r="H786" s="230">
        <v>3.42289265036442</v>
      </c>
      <c r="I786" s="230">
        <v>3.3038151771846676</v>
      </c>
      <c r="J786" s="230">
        <v>3.5491129374480623</v>
      </c>
      <c r="K786" s="230">
        <v>3.4644959441427057</v>
      </c>
      <c r="L786" s="230">
        <v>5.948901144596</v>
      </c>
      <c r="M786" s="230">
        <v>5.582897862604708</v>
      </c>
      <c r="N786" s="230">
        <v>6.544762235664876</v>
      </c>
      <c r="O786" s="230">
        <v>5.109888917187719</v>
      </c>
      <c r="P786" s="230">
        <v>51.05908973975829</v>
      </c>
      <c r="Q786" s="231" t="s">
        <v>146</v>
      </c>
      <c r="R786" s="232" t="s">
        <v>70</v>
      </c>
      <c r="S786" s="232" t="s">
        <v>139</v>
      </c>
    </row>
    <row r="787" ht="15.75" customHeight="1">
      <c r="A787" s="227">
        <v>2018.0</v>
      </c>
      <c r="B787" s="228" t="s">
        <v>41</v>
      </c>
      <c r="C787" s="229" t="s">
        <v>120</v>
      </c>
      <c r="D787" s="230">
        <v>0.05521467069505526</v>
      </c>
      <c r="E787" s="230">
        <v>0.09522067524180845</v>
      </c>
      <c r="F787" s="230">
        <v>0.09982701714850316</v>
      </c>
      <c r="G787" s="230">
        <v>0.14612915326855613</v>
      </c>
      <c r="H787" s="230">
        <v>0.22666330631002823</v>
      </c>
      <c r="I787" s="230">
        <v>0.20052797798358662</v>
      </c>
      <c r="J787" s="230">
        <v>1.1120231322748906</v>
      </c>
      <c r="K787" s="230">
        <v>1.223785034752672</v>
      </c>
      <c r="L787" s="230">
        <v>0.2782479235092123</v>
      </c>
      <c r="M787" s="230">
        <v>0.16872043591630542</v>
      </c>
      <c r="N787" s="230">
        <v>0.10628160298246109</v>
      </c>
      <c r="O787" s="230">
        <v>0.0575290621045047</v>
      </c>
      <c r="P787" s="230">
        <v>3.7701699921875833</v>
      </c>
      <c r="Q787" s="231" t="s">
        <v>146</v>
      </c>
      <c r="R787" s="232" t="s">
        <v>70</v>
      </c>
      <c r="S787" s="232" t="s">
        <v>139</v>
      </c>
    </row>
    <row r="788" ht="15.75" customHeight="1">
      <c r="A788" s="227">
        <v>2018.0</v>
      </c>
      <c r="B788" s="228" t="s">
        <v>41</v>
      </c>
      <c r="C788" s="229" t="s">
        <v>121</v>
      </c>
      <c r="D788" s="230">
        <v>6.125951734603634</v>
      </c>
      <c r="E788" s="230">
        <v>2.3519097229319867</v>
      </c>
      <c r="F788" s="230">
        <v>2.5664679783059694</v>
      </c>
      <c r="G788" s="230">
        <v>4.3822565554296204</v>
      </c>
      <c r="H788" s="230">
        <v>4.027647930815373</v>
      </c>
      <c r="I788" s="230">
        <v>3.369141165936538</v>
      </c>
      <c r="J788" s="230">
        <v>4.070363884653912</v>
      </c>
      <c r="K788" s="230">
        <v>4.205073828254585</v>
      </c>
      <c r="L788" s="230">
        <v>2.846935647956654</v>
      </c>
      <c r="M788" s="230">
        <v>2.951405284558619</v>
      </c>
      <c r="N788" s="230">
        <v>2.3995323830986197</v>
      </c>
      <c r="O788" s="230">
        <v>5.004813697052018</v>
      </c>
      <c r="P788" s="230">
        <v>44.30149981359753</v>
      </c>
      <c r="Q788" s="231" t="s">
        <v>146</v>
      </c>
      <c r="R788" s="232" t="s">
        <v>70</v>
      </c>
      <c r="S788" s="232" t="s">
        <v>139</v>
      </c>
    </row>
    <row r="789" ht="15.75" customHeight="1">
      <c r="A789" s="227">
        <v>2018.0</v>
      </c>
      <c r="B789" s="228" t="s">
        <v>41</v>
      </c>
      <c r="C789" s="229" t="s">
        <v>122</v>
      </c>
      <c r="D789" s="230">
        <v>47.33319503676453</v>
      </c>
      <c r="E789" s="230">
        <v>75.08229193497915</v>
      </c>
      <c r="F789" s="230">
        <v>103.39483769729866</v>
      </c>
      <c r="G789" s="230">
        <v>60.46762599001846</v>
      </c>
      <c r="H789" s="230">
        <v>103.04873094625084</v>
      </c>
      <c r="I789" s="230">
        <v>102.74748419822521</v>
      </c>
      <c r="J789" s="230">
        <v>89.23921682073184</v>
      </c>
      <c r="K789" s="230">
        <v>153.72388257260755</v>
      </c>
      <c r="L789" s="230">
        <v>77.70519739609055</v>
      </c>
      <c r="M789" s="230">
        <v>68.39245548742159</v>
      </c>
      <c r="N789" s="230">
        <v>44.955757294821694</v>
      </c>
      <c r="O789" s="230">
        <v>32.26842286034633</v>
      </c>
      <c r="P789" s="230">
        <v>958.3590982355562</v>
      </c>
      <c r="Q789" s="231" t="s">
        <v>146</v>
      </c>
      <c r="R789" s="232" t="s">
        <v>70</v>
      </c>
      <c r="S789" s="232" t="s">
        <v>139</v>
      </c>
    </row>
    <row r="790" ht="15.75" customHeight="1">
      <c r="A790" s="227">
        <v>2018.0</v>
      </c>
      <c r="B790" s="228" t="s">
        <v>41</v>
      </c>
      <c r="C790" s="229" t="s">
        <v>123</v>
      </c>
      <c r="D790" s="230">
        <v>56.36578112417895</v>
      </c>
      <c r="E790" s="230">
        <v>82.80201565502581</v>
      </c>
      <c r="F790" s="230">
        <v>110.17351486670351</v>
      </c>
      <c r="G790" s="230">
        <v>66.89193939134279</v>
      </c>
      <c r="H790" s="230">
        <v>110.72593483374067</v>
      </c>
      <c r="I790" s="230">
        <v>109.62096851933</v>
      </c>
      <c r="J790" s="230">
        <v>97.97071677510871</v>
      </c>
      <c r="K790" s="230">
        <v>162.6172373797575</v>
      </c>
      <c r="L790" s="230">
        <v>86.77928211215242</v>
      </c>
      <c r="M790" s="230">
        <v>77.09547907050121</v>
      </c>
      <c r="N790" s="230">
        <v>54.00633351656765</v>
      </c>
      <c r="O790" s="230">
        <v>42.44065453669057</v>
      </c>
      <c r="P790" s="230">
        <v>1057.4898577810998</v>
      </c>
      <c r="Q790" s="231" t="s">
        <v>146</v>
      </c>
      <c r="R790" s="232" t="s">
        <v>70</v>
      </c>
      <c r="S790" s="232" t="s">
        <v>139</v>
      </c>
    </row>
    <row r="791" ht="15.75" customHeight="1">
      <c r="A791" s="227">
        <v>2018.0</v>
      </c>
      <c r="B791" s="228" t="s">
        <v>41</v>
      </c>
      <c r="C791" s="229" t="s">
        <v>124</v>
      </c>
      <c r="D791" s="230">
        <v>1480.0</v>
      </c>
      <c r="E791" s="230">
        <v>1480.0</v>
      </c>
      <c r="F791" s="230">
        <v>1480.0</v>
      </c>
      <c r="G791" s="230">
        <v>1480.0</v>
      </c>
      <c r="H791" s="230">
        <v>1480.0</v>
      </c>
      <c r="I791" s="230">
        <v>1480.0</v>
      </c>
      <c r="J791" s="230">
        <v>1480.0</v>
      </c>
      <c r="K791" s="230">
        <v>1480.0</v>
      </c>
      <c r="L791" s="230">
        <v>1480.0</v>
      </c>
      <c r="M791" s="230">
        <v>1480.0</v>
      </c>
      <c r="N791" s="230">
        <v>1480.0</v>
      </c>
      <c r="O791" s="230">
        <v>1475.9354838709678</v>
      </c>
      <c r="P791" s="230">
        <v>1480.0</v>
      </c>
      <c r="Q791" s="231" t="s">
        <v>146</v>
      </c>
      <c r="R791" s="232" t="s">
        <v>70</v>
      </c>
      <c r="S791" s="232" t="s">
        <v>139</v>
      </c>
    </row>
    <row r="792" ht="15.75" customHeight="1">
      <c r="A792" s="227">
        <v>2018.0</v>
      </c>
      <c r="B792" s="228" t="s">
        <v>41</v>
      </c>
      <c r="C792" s="229" t="s">
        <v>125</v>
      </c>
      <c r="D792" s="230">
        <v>159.51282051282053</v>
      </c>
      <c r="E792" s="230">
        <v>159.51282051282053</v>
      </c>
      <c r="F792" s="230">
        <v>265.0</v>
      </c>
      <c r="G792" s="230">
        <v>265.0</v>
      </c>
      <c r="H792" s="230">
        <v>265.0</v>
      </c>
      <c r="I792" s="230">
        <v>265.0</v>
      </c>
      <c r="J792" s="230">
        <v>1302.0</v>
      </c>
      <c r="K792" s="230">
        <v>1302.0</v>
      </c>
      <c r="L792" s="230">
        <v>265.0</v>
      </c>
      <c r="M792" s="230">
        <v>265.0</v>
      </c>
      <c r="N792" s="230">
        <v>159.51282051282053</v>
      </c>
      <c r="O792" s="230">
        <v>159.51282051282053</v>
      </c>
      <c r="P792" s="230">
        <v>1302.0</v>
      </c>
      <c r="Q792" s="231" t="s">
        <v>146</v>
      </c>
      <c r="R792" s="232" t="s">
        <v>70</v>
      </c>
      <c r="S792" s="232" t="s">
        <v>139</v>
      </c>
    </row>
    <row r="793" ht="15.75" customHeight="1">
      <c r="A793" s="227">
        <v>2018.0</v>
      </c>
      <c r="B793" s="228" t="s">
        <v>41</v>
      </c>
      <c r="C793" s="229" t="s">
        <v>126</v>
      </c>
      <c r="D793" s="230">
        <v>1639.5128205128206</v>
      </c>
      <c r="E793" s="230">
        <v>1639.5128205128206</v>
      </c>
      <c r="F793" s="230">
        <v>1745.0</v>
      </c>
      <c r="G793" s="230">
        <v>1745.0</v>
      </c>
      <c r="H793" s="230">
        <v>1745.0</v>
      </c>
      <c r="I793" s="230">
        <v>1745.0</v>
      </c>
      <c r="J793" s="230">
        <v>2782.0</v>
      </c>
      <c r="K793" s="230">
        <v>2782.0</v>
      </c>
      <c r="L793" s="230">
        <v>1745.0</v>
      </c>
      <c r="M793" s="230">
        <v>1745.0</v>
      </c>
      <c r="N793" s="230">
        <v>1639.5128205128206</v>
      </c>
      <c r="O793" s="230">
        <v>1635.4483043837884</v>
      </c>
      <c r="P793" s="230">
        <v>2782.0</v>
      </c>
      <c r="Q793" s="231" t="s">
        <v>146</v>
      </c>
      <c r="R793" s="232" t="s">
        <v>70</v>
      </c>
      <c r="S793" s="232" t="s">
        <v>139</v>
      </c>
    </row>
    <row r="794" ht="15.75" customHeight="1">
      <c r="A794" s="227">
        <v>2018.0</v>
      </c>
      <c r="B794" s="228" t="s">
        <v>41</v>
      </c>
      <c r="C794" s="229" t="s">
        <v>127</v>
      </c>
      <c r="D794" s="230">
        <v>5250.290634271638</v>
      </c>
      <c r="E794" s="230">
        <v>4026.069073057268</v>
      </c>
      <c r="F794" s="230">
        <v>3758.5052384326273</v>
      </c>
      <c r="G794" s="230">
        <v>4431.7531659700535</v>
      </c>
      <c r="H794" s="230">
        <v>5444.544817798236</v>
      </c>
      <c r="I794" s="230">
        <v>5430.577094311322</v>
      </c>
      <c r="J794" s="230">
        <v>7535.767865402421</v>
      </c>
      <c r="K794" s="230">
        <v>8738.296663756955</v>
      </c>
      <c r="L794" s="230">
        <v>6067.277819725326</v>
      </c>
      <c r="M794" s="230">
        <v>5981.1561788263625</v>
      </c>
      <c r="N794" s="230">
        <v>4519.666503640391</v>
      </c>
      <c r="O794" s="230">
        <v>5341.107491438492</v>
      </c>
      <c r="P794" s="230">
        <v>66525.0125466311</v>
      </c>
      <c r="Q794" s="231" t="s">
        <v>146</v>
      </c>
      <c r="R794" s="232" t="s">
        <v>70</v>
      </c>
      <c r="S794" s="232" t="s">
        <v>139</v>
      </c>
    </row>
    <row r="795" ht="15.75" customHeight="1">
      <c r="A795" s="227">
        <v>2018.0</v>
      </c>
      <c r="B795" s="228" t="s">
        <v>41</v>
      </c>
      <c r="C795" s="229" t="s">
        <v>128</v>
      </c>
      <c r="D795" s="230">
        <v>724.6920581860745</v>
      </c>
      <c r="E795" s="230">
        <v>548.3275968034127</v>
      </c>
      <c r="F795" s="230">
        <v>543.555109393483</v>
      </c>
      <c r="G795" s="230">
        <v>643.3316763525689</v>
      </c>
      <c r="H795" s="230">
        <v>666.6215210116773</v>
      </c>
      <c r="I795" s="230">
        <v>654.6551014608822</v>
      </c>
      <c r="J795" s="230">
        <v>796.0312698491904</v>
      </c>
      <c r="K795" s="230">
        <v>871.5692713896074</v>
      </c>
      <c r="L795" s="230">
        <v>695.4815101608232</v>
      </c>
      <c r="M795" s="230">
        <v>673.1963031713907</v>
      </c>
      <c r="N795" s="230">
        <v>570.7823310448122</v>
      </c>
      <c r="O795" s="230">
        <v>709.2138706799125</v>
      </c>
      <c r="P795" s="230">
        <v>674.7881349586529</v>
      </c>
      <c r="Q795" s="231" t="s">
        <v>146</v>
      </c>
      <c r="R795" s="232" t="s">
        <v>70</v>
      </c>
      <c r="S795" s="232" t="s">
        <v>139</v>
      </c>
    </row>
    <row r="796" ht="15.75" customHeight="1">
      <c r="A796" s="227">
        <v>2018.0</v>
      </c>
      <c r="B796" s="228" t="s">
        <v>41</v>
      </c>
      <c r="C796" s="229" t="s">
        <v>129</v>
      </c>
      <c r="D796" s="230">
        <v>73.25083811388976</v>
      </c>
      <c r="E796" s="230">
        <v>40.326713269575365</v>
      </c>
      <c r="F796" s="230">
        <v>40.03438873920864</v>
      </c>
      <c r="G796" s="230">
        <v>59.93319685740893</v>
      </c>
      <c r="H796" s="230">
        <v>60.72174726079513</v>
      </c>
      <c r="I796" s="230">
        <v>57.04064612621371</v>
      </c>
      <c r="J796" s="230">
        <v>90.370837689545</v>
      </c>
      <c r="K796" s="230">
        <v>102.21352802802052</v>
      </c>
      <c r="L796" s="230">
        <v>59.961609546423205</v>
      </c>
      <c r="M796" s="230">
        <v>58.08753416347385</v>
      </c>
      <c r="N796" s="230">
        <v>43.50179859948561</v>
      </c>
      <c r="O796" s="230">
        <v>69.14259678485283</v>
      </c>
      <c r="P796" s="230">
        <v>754.5854351788926</v>
      </c>
      <c r="Q796" s="231" t="s">
        <v>146</v>
      </c>
      <c r="R796" s="232" t="s">
        <v>70</v>
      </c>
      <c r="S796" s="232" t="s">
        <v>139</v>
      </c>
    </row>
    <row r="797" ht="15.75" customHeight="1">
      <c r="A797" s="227">
        <v>2018.0</v>
      </c>
      <c r="B797" s="228" t="s">
        <v>41</v>
      </c>
      <c r="C797" s="229" t="s">
        <v>130</v>
      </c>
      <c r="D797" s="230">
        <v>31.054164925307965</v>
      </c>
      <c r="E797" s="230">
        <v>21.607765502281694</v>
      </c>
      <c r="F797" s="230">
        <v>19.080749573042723</v>
      </c>
      <c r="G797" s="230">
        <v>22.095638950942984</v>
      </c>
      <c r="H797" s="230">
        <v>25.394197495122558</v>
      </c>
      <c r="I797" s="230">
        <v>22.64679487022827</v>
      </c>
      <c r="J797" s="230">
        <v>30.481885802048396</v>
      </c>
      <c r="K797" s="230">
        <v>31.51788058810581</v>
      </c>
      <c r="L797" s="230">
        <v>30.15582753946778</v>
      </c>
      <c r="M797" s="230">
        <v>25.027689868647656</v>
      </c>
      <c r="N797" s="230">
        <v>24.92160721447968</v>
      </c>
      <c r="O797" s="230">
        <v>34.47314306968726</v>
      </c>
      <c r="P797" s="230">
        <v>318.4573453993628</v>
      </c>
      <c r="Q797" s="231" t="s">
        <v>146</v>
      </c>
      <c r="R797" s="232" t="s">
        <v>70</v>
      </c>
      <c r="S797" s="232" t="s">
        <v>139</v>
      </c>
    </row>
    <row r="798" ht="15.75" customHeight="1">
      <c r="A798" s="227">
        <v>2018.0</v>
      </c>
      <c r="B798" s="228" t="s">
        <v>41</v>
      </c>
      <c r="C798" s="229" t="s">
        <v>131</v>
      </c>
      <c r="D798" s="230">
        <v>21.11601285289514</v>
      </c>
      <c r="E798" s="230">
        <v>14.136209889416238</v>
      </c>
      <c r="F798" s="230">
        <v>13.91976872462353</v>
      </c>
      <c r="G798" s="230">
        <v>17.322767897870524</v>
      </c>
      <c r="H798" s="230">
        <v>18.399766249348225</v>
      </c>
      <c r="I798" s="230">
        <v>17.49813438488316</v>
      </c>
      <c r="J798" s="230">
        <v>25.082937882543128</v>
      </c>
      <c r="K798" s="230">
        <v>27.94359283915395</v>
      </c>
      <c r="L798" s="230">
        <v>17.98626274424234</v>
      </c>
      <c r="M798" s="230">
        <v>20.193586586397608</v>
      </c>
      <c r="N798" s="230">
        <v>15.287484181788358</v>
      </c>
      <c r="O798" s="230">
        <v>20.008716409489722</v>
      </c>
      <c r="P798" s="230">
        <v>228.8952406426519</v>
      </c>
      <c r="Q798" s="231" t="s">
        <v>146</v>
      </c>
      <c r="R798" s="232" t="s">
        <v>70</v>
      </c>
      <c r="S798" s="232" t="s">
        <v>139</v>
      </c>
    </row>
    <row r="799" ht="15.75" customHeight="1">
      <c r="A799" s="227">
        <v>2018.0</v>
      </c>
      <c r="B799" s="228" t="s">
        <v>41</v>
      </c>
      <c r="C799" s="229" t="s">
        <v>132</v>
      </c>
      <c r="D799" s="230">
        <v>9.032586087414423</v>
      </c>
      <c r="E799" s="230">
        <v>7.7197237200466535</v>
      </c>
      <c r="F799" s="230">
        <v>6.778677169404858</v>
      </c>
      <c r="G799" s="230">
        <v>6.42431340132433</v>
      </c>
      <c r="H799" s="230">
        <v>7.677203887489822</v>
      </c>
      <c r="I799" s="230">
        <v>6.873484321104792</v>
      </c>
      <c r="J799" s="230">
        <v>8.731499954376865</v>
      </c>
      <c r="K799" s="230">
        <v>8.893354807149963</v>
      </c>
      <c r="L799" s="230">
        <v>9.074084716061867</v>
      </c>
      <c r="M799" s="230">
        <v>8.703023583079633</v>
      </c>
      <c r="N799" s="230">
        <v>9.050576221745956</v>
      </c>
      <c r="O799" s="230">
        <v>10.172231676344243</v>
      </c>
      <c r="P799" s="230">
        <v>99.13075954554341</v>
      </c>
      <c r="Q799" s="231" t="s">
        <v>146</v>
      </c>
      <c r="R799" s="232" t="s">
        <v>70</v>
      </c>
      <c r="S799" s="232" t="s">
        <v>139</v>
      </c>
    </row>
    <row r="800" ht="15.75" customHeight="1">
      <c r="A800" s="227">
        <v>2019.0</v>
      </c>
      <c r="B800" s="228" t="s">
        <v>41</v>
      </c>
      <c r="C800" s="229" t="s">
        <v>73</v>
      </c>
      <c r="D800" s="230">
        <v>10057.916849343184</v>
      </c>
      <c r="E800" s="230">
        <v>11421.26893680267</v>
      </c>
      <c r="F800" s="230">
        <v>14300.561897134685</v>
      </c>
      <c r="G800" s="230">
        <v>11458.668099933295</v>
      </c>
      <c r="H800" s="230">
        <v>17444.534656033033</v>
      </c>
      <c r="I800" s="230">
        <v>15835.865880659592</v>
      </c>
      <c r="J800" s="230">
        <v>17288.554403253365</v>
      </c>
      <c r="K800" s="230">
        <v>25236.848380099014</v>
      </c>
      <c r="L800" s="230">
        <v>14246.708984561494</v>
      </c>
      <c r="M800" s="230">
        <v>12051.203947791793</v>
      </c>
      <c r="N800" s="230">
        <v>8518.768661655286</v>
      </c>
      <c r="O800" s="230">
        <v>8074.3191884310845</v>
      </c>
      <c r="P800" s="230">
        <v>165935.2198856985</v>
      </c>
      <c r="Q800" s="231" t="s">
        <v>147</v>
      </c>
      <c r="R800" s="232" t="s">
        <v>70</v>
      </c>
      <c r="S800" s="232" t="s">
        <v>139</v>
      </c>
    </row>
    <row r="801" ht="15.75" customHeight="1">
      <c r="A801" s="227">
        <v>2019.0</v>
      </c>
      <c r="B801" s="228" t="s">
        <v>41</v>
      </c>
      <c r="C801" s="229" t="s">
        <v>77</v>
      </c>
      <c r="D801" s="230">
        <v>3279.8155204495392</v>
      </c>
      <c r="E801" s="230">
        <v>3759.8161709571286</v>
      </c>
      <c r="F801" s="230">
        <v>4789.352852674816</v>
      </c>
      <c r="G801" s="230">
        <v>3810.7696108986484</v>
      </c>
      <c r="H801" s="230">
        <v>5807.615569606998</v>
      </c>
      <c r="I801" s="230">
        <v>5229.642718374966</v>
      </c>
      <c r="J801" s="230">
        <v>5860.59425737526</v>
      </c>
      <c r="K801" s="230">
        <v>8579.387394734516</v>
      </c>
      <c r="L801" s="230">
        <v>4636.147052945705</v>
      </c>
      <c r="M801" s="230">
        <v>3869.897131593757</v>
      </c>
      <c r="N801" s="230">
        <v>2711.014044160477</v>
      </c>
      <c r="O801" s="230">
        <v>2569.106600381073</v>
      </c>
      <c r="P801" s="230">
        <v>54903.158924152885</v>
      </c>
      <c r="Q801" s="231" t="s">
        <v>147</v>
      </c>
      <c r="R801" s="232" t="s">
        <v>70</v>
      </c>
      <c r="S801" s="232" t="s">
        <v>139</v>
      </c>
    </row>
    <row r="802" ht="15.75" customHeight="1">
      <c r="A802" s="227">
        <v>2019.0</v>
      </c>
      <c r="B802" s="228" t="s">
        <v>41</v>
      </c>
      <c r="C802" s="229" t="s">
        <v>78</v>
      </c>
      <c r="D802" s="230">
        <v>13337.732369792724</v>
      </c>
      <c r="E802" s="230">
        <v>15181.085107759798</v>
      </c>
      <c r="F802" s="230">
        <v>19089.9147498095</v>
      </c>
      <c r="G802" s="230">
        <v>15269.437710831942</v>
      </c>
      <c r="H802" s="230">
        <v>23252.15022564003</v>
      </c>
      <c r="I802" s="230">
        <v>21065.508599034558</v>
      </c>
      <c r="J802" s="230">
        <v>23149.148660628627</v>
      </c>
      <c r="K802" s="230">
        <v>33816.235774833534</v>
      </c>
      <c r="L802" s="230">
        <v>18882.856037507197</v>
      </c>
      <c r="M802" s="230">
        <v>15921.10107938555</v>
      </c>
      <c r="N802" s="230">
        <v>11229.782705815764</v>
      </c>
      <c r="O802" s="230">
        <v>10643.425788812157</v>
      </c>
      <c r="P802" s="230">
        <v>220838.3788098514</v>
      </c>
      <c r="Q802" s="231" t="s">
        <v>147</v>
      </c>
      <c r="R802" s="232" t="s">
        <v>70</v>
      </c>
      <c r="S802" s="232" t="s">
        <v>139</v>
      </c>
    </row>
    <row r="803" ht="15.75" customHeight="1">
      <c r="A803" s="227">
        <v>2019.0</v>
      </c>
      <c r="B803" s="228" t="s">
        <v>41</v>
      </c>
      <c r="C803" s="229" t="s">
        <v>79</v>
      </c>
      <c r="D803" s="230">
        <v>8381.597374452653</v>
      </c>
      <c r="E803" s="230">
        <v>9517.724114002227</v>
      </c>
      <c r="F803" s="230">
        <v>11917.134914278902</v>
      </c>
      <c r="G803" s="230">
        <v>9548.890083277745</v>
      </c>
      <c r="H803" s="230">
        <v>14537.112213360862</v>
      </c>
      <c r="I803" s="230">
        <v>13196.554900549661</v>
      </c>
      <c r="J803" s="230">
        <v>14407.128669377807</v>
      </c>
      <c r="K803" s="230">
        <v>21030.70698341585</v>
      </c>
      <c r="L803" s="230">
        <v>11872.257487134579</v>
      </c>
      <c r="M803" s="230">
        <v>10042.669956493162</v>
      </c>
      <c r="N803" s="230">
        <v>7098.973884712737</v>
      </c>
      <c r="O803" s="230">
        <v>6728.599323692571</v>
      </c>
      <c r="P803" s="230">
        <v>138279.34990474873</v>
      </c>
      <c r="Q803" s="231" t="s">
        <v>147</v>
      </c>
      <c r="R803" s="232" t="s">
        <v>70</v>
      </c>
      <c r="S803" s="232" t="s">
        <v>139</v>
      </c>
    </row>
    <row r="804" ht="15.75" customHeight="1">
      <c r="A804" s="227">
        <v>2019.0</v>
      </c>
      <c r="B804" s="228" t="s">
        <v>41</v>
      </c>
      <c r="C804" s="229" t="s">
        <v>80</v>
      </c>
      <c r="D804" s="230">
        <v>1676.3194748905307</v>
      </c>
      <c r="E804" s="230">
        <v>1903.5448228004454</v>
      </c>
      <c r="F804" s="230">
        <v>2383.426982855781</v>
      </c>
      <c r="G804" s="230">
        <v>1909.7780166555492</v>
      </c>
      <c r="H804" s="230">
        <v>2907.4224426721726</v>
      </c>
      <c r="I804" s="230">
        <v>2639.310980109932</v>
      </c>
      <c r="J804" s="230">
        <v>2881.4257338755615</v>
      </c>
      <c r="K804" s="230">
        <v>4206.14139668317</v>
      </c>
      <c r="L804" s="230">
        <v>2374.451497426916</v>
      </c>
      <c r="M804" s="230">
        <v>2008.5339912986326</v>
      </c>
      <c r="N804" s="230">
        <v>1419.7947769425477</v>
      </c>
      <c r="O804" s="230">
        <v>1345.7198647385142</v>
      </c>
      <c r="P804" s="230">
        <v>27655.869980949752</v>
      </c>
      <c r="Q804" s="231" t="s">
        <v>147</v>
      </c>
      <c r="R804" s="232" t="s">
        <v>70</v>
      </c>
      <c r="S804" s="232" t="s">
        <v>139</v>
      </c>
    </row>
    <row r="805" ht="15.75" customHeight="1">
      <c r="A805" s="227">
        <v>2019.0</v>
      </c>
      <c r="B805" s="228" t="s">
        <v>41</v>
      </c>
      <c r="C805" s="229" t="s">
        <v>81</v>
      </c>
      <c r="D805" s="230">
        <v>2522.653108559284</v>
      </c>
      <c r="E805" s="230">
        <v>3128.0699790109334</v>
      </c>
      <c r="F805" s="230">
        <v>2721.454874861377</v>
      </c>
      <c r="G805" s="230">
        <v>2188.4232613537765</v>
      </c>
      <c r="H805" s="230">
        <v>3697.9934161566716</v>
      </c>
      <c r="I805" s="230">
        <v>4055.951914101785</v>
      </c>
      <c r="J805" s="230">
        <v>3750.268753103117</v>
      </c>
      <c r="K805" s="230">
        <v>4573.74894308247</v>
      </c>
      <c r="L805" s="230">
        <v>4733.98043039442</v>
      </c>
      <c r="M805" s="230">
        <v>4766.37311779768</v>
      </c>
      <c r="N805" s="230">
        <v>3698.4526200542314</v>
      </c>
      <c r="O805" s="230">
        <v>2977.6044567233585</v>
      </c>
      <c r="P805" s="230">
        <v>42814.9748751991</v>
      </c>
      <c r="Q805" s="231" t="s">
        <v>147</v>
      </c>
      <c r="R805" s="232" t="s">
        <v>70</v>
      </c>
      <c r="S805" s="232" t="s">
        <v>139</v>
      </c>
    </row>
    <row r="806" ht="15.75" customHeight="1">
      <c r="A806" s="227">
        <v>2019.0</v>
      </c>
      <c r="B806" s="228" t="s">
        <v>41</v>
      </c>
      <c r="C806" s="229" t="s">
        <v>82</v>
      </c>
      <c r="D806" s="230">
        <v>108.48581579591513</v>
      </c>
      <c r="E806" s="230">
        <v>122.55893668148902</v>
      </c>
      <c r="F806" s="230">
        <v>155.8987301534657</v>
      </c>
      <c r="G806" s="230">
        <v>251.46401364382854</v>
      </c>
      <c r="H806" s="230">
        <v>305.81646082326785</v>
      </c>
      <c r="I806" s="230">
        <v>284.5307128728365</v>
      </c>
      <c r="J806" s="230">
        <v>2297.7281058185763</v>
      </c>
      <c r="K806" s="230">
        <v>2437.908062233596</v>
      </c>
      <c r="L806" s="230">
        <v>329.72639246069264</v>
      </c>
      <c r="M806" s="230">
        <v>243.0119887103674</v>
      </c>
      <c r="N806" s="230">
        <v>146.2963303011498</v>
      </c>
      <c r="O806" s="230">
        <v>130.78034127585963</v>
      </c>
      <c r="P806" s="230">
        <v>6814.205890771044</v>
      </c>
      <c r="Q806" s="231" t="s">
        <v>147</v>
      </c>
      <c r="R806" s="232" t="s">
        <v>70</v>
      </c>
      <c r="S806" s="232" t="s">
        <v>139</v>
      </c>
    </row>
    <row r="807" ht="15.75" customHeight="1">
      <c r="A807" s="227">
        <v>2019.0</v>
      </c>
      <c r="B807" s="228" t="s">
        <v>41</v>
      </c>
      <c r="C807" s="229" t="s">
        <v>83</v>
      </c>
      <c r="D807" s="230">
        <v>2799.511612234409</v>
      </c>
      <c r="E807" s="230">
        <v>900.8377266568409</v>
      </c>
      <c r="F807" s="230">
        <v>1007.7435154219704</v>
      </c>
      <c r="G807" s="230">
        <v>2171.3462126303843</v>
      </c>
      <c r="H807" s="230">
        <v>1618.5100397727736</v>
      </c>
      <c r="I807" s="230">
        <v>1292.8360617581052</v>
      </c>
      <c r="J807" s="230">
        <v>1869.7176287157222</v>
      </c>
      <c r="K807" s="230">
        <v>1989.9885733295914</v>
      </c>
      <c r="L807" s="230">
        <v>1119.9733272132025</v>
      </c>
      <c r="M807" s="230">
        <v>1150.8682958897928</v>
      </c>
      <c r="N807" s="230">
        <v>895.8922836547639</v>
      </c>
      <c r="O807" s="230">
        <v>2367.473151258749</v>
      </c>
      <c r="P807" s="230">
        <v>19184.698428536307</v>
      </c>
      <c r="Q807" s="231" t="s">
        <v>147</v>
      </c>
      <c r="R807" s="232" t="s">
        <v>70</v>
      </c>
      <c r="S807" s="232" t="s">
        <v>139</v>
      </c>
    </row>
    <row r="808" ht="15.75" customHeight="1">
      <c r="A808" s="227">
        <v>2019.0</v>
      </c>
      <c r="B808" s="228" t="s">
        <v>41</v>
      </c>
      <c r="C808" s="229" t="s">
        <v>84</v>
      </c>
      <c r="D808" s="230">
        <v>7907.081833203116</v>
      </c>
      <c r="E808" s="230">
        <v>11029.618465410535</v>
      </c>
      <c r="F808" s="230">
        <v>15204.817629372688</v>
      </c>
      <c r="G808" s="230">
        <v>10658.204223203953</v>
      </c>
      <c r="H808" s="230">
        <v>17629.830308887318</v>
      </c>
      <c r="I808" s="230">
        <v>15432.189910301831</v>
      </c>
      <c r="J808" s="230">
        <v>15231.43417299121</v>
      </c>
      <c r="K808" s="230">
        <v>24814.590196187877</v>
      </c>
      <c r="L808" s="230">
        <v>12699.175887438883</v>
      </c>
      <c r="M808" s="230">
        <v>9760.84767698771</v>
      </c>
      <c r="N808" s="230">
        <v>6489.141471805616</v>
      </c>
      <c r="O808" s="230">
        <v>5167.567839554191</v>
      </c>
      <c r="P808" s="230">
        <v>152024.49961534492</v>
      </c>
      <c r="Q808" s="231" t="s">
        <v>147</v>
      </c>
      <c r="R808" s="232" t="s">
        <v>70</v>
      </c>
      <c r="S808" s="232" t="s">
        <v>139</v>
      </c>
    </row>
    <row r="809" ht="15.75" customHeight="1">
      <c r="A809" s="227">
        <v>2019.0</v>
      </c>
      <c r="B809" s="228" t="s">
        <v>41</v>
      </c>
      <c r="C809" s="229" t="s">
        <v>85</v>
      </c>
      <c r="D809" s="230">
        <v>949.3039112536644</v>
      </c>
      <c r="E809" s="230">
        <v>1229.4049222758254</v>
      </c>
      <c r="F809" s="230">
        <v>1085.0138913751189</v>
      </c>
      <c r="G809" s="230">
        <v>900.746900453507</v>
      </c>
      <c r="H809" s="230">
        <v>1497.7641539107924</v>
      </c>
      <c r="I809" s="230">
        <v>1593.0569606821289</v>
      </c>
      <c r="J809" s="230">
        <v>2051.2713237674384</v>
      </c>
      <c r="K809" s="230">
        <v>2403.250727685156</v>
      </c>
      <c r="L809" s="230">
        <v>1859.6237721871034</v>
      </c>
      <c r="M809" s="230">
        <v>1891.3124319374144</v>
      </c>
      <c r="N809" s="230">
        <v>1467.9607140404667</v>
      </c>
      <c r="O809" s="230">
        <v>1108.4295039122862</v>
      </c>
      <c r="P809" s="230">
        <v>18037.139213480907</v>
      </c>
      <c r="Q809" s="231" t="s">
        <v>147</v>
      </c>
      <c r="R809" s="232" t="s">
        <v>70</v>
      </c>
      <c r="S809" s="232" t="s">
        <v>139</v>
      </c>
    </row>
    <row r="810" ht="15.75" customHeight="1">
      <c r="A810" s="227">
        <v>2019.0</v>
      </c>
      <c r="B810" s="228" t="s">
        <v>41</v>
      </c>
      <c r="C810" s="229" t="s">
        <v>86</v>
      </c>
      <c r="D810" s="230">
        <v>2330.101635131839</v>
      </c>
      <c r="E810" s="230">
        <v>2509.186040328663</v>
      </c>
      <c r="F810" s="230">
        <v>3217.4074968574982</v>
      </c>
      <c r="G810" s="230">
        <v>2631.12748509817</v>
      </c>
      <c r="H810" s="230">
        <v>3906.424662198941</v>
      </c>
      <c r="I810" s="230">
        <v>3505.2138807339425</v>
      </c>
      <c r="J810" s="230">
        <v>3792.9309202394993</v>
      </c>
      <c r="K810" s="230">
        <v>5607.140947820605</v>
      </c>
      <c r="L810" s="230">
        <v>3076.122522548128</v>
      </c>
      <c r="M810" s="230">
        <v>2547.8809319171646</v>
      </c>
      <c r="N810" s="230">
        <v>1778.4032925096067</v>
      </c>
      <c r="O810" s="230">
        <v>1820.6263750131777</v>
      </c>
      <c r="P810" s="230">
        <v>36722.56619039723</v>
      </c>
      <c r="Q810" s="231" t="s">
        <v>147</v>
      </c>
      <c r="R810" s="232" t="s">
        <v>70</v>
      </c>
      <c r="S810" s="232" t="s">
        <v>139</v>
      </c>
    </row>
    <row r="811" ht="15.75" customHeight="1">
      <c r="A811" s="227">
        <v>2019.0</v>
      </c>
      <c r="B811" s="228" t="s">
        <v>41</v>
      </c>
      <c r="C811" s="229" t="s">
        <v>87</v>
      </c>
      <c r="D811" s="230">
        <v>927.2453031714065</v>
      </c>
      <c r="E811" s="230">
        <v>1037.1114800872313</v>
      </c>
      <c r="F811" s="230">
        <v>1328.8454026003749</v>
      </c>
      <c r="G811" s="230">
        <v>1061.5566264358367</v>
      </c>
      <c r="H811" s="230">
        <v>1608.5071741955533</v>
      </c>
      <c r="I811" s="230">
        <v>1448.7960891523935</v>
      </c>
      <c r="J811" s="230">
        <v>1538.0225409524915</v>
      </c>
      <c r="K811" s="230">
        <v>2293.6810507110713</v>
      </c>
      <c r="L811" s="230">
        <v>1274.9614979158553</v>
      </c>
      <c r="M811" s="230">
        <v>1052.6096613543903</v>
      </c>
      <c r="N811" s="230">
        <v>734.118444895332</v>
      </c>
      <c r="O811" s="230">
        <v>724.1211600125711</v>
      </c>
      <c r="P811" s="230">
        <v>15029.57643148451</v>
      </c>
      <c r="Q811" s="231" t="s">
        <v>147</v>
      </c>
      <c r="R811" s="232" t="s">
        <v>70</v>
      </c>
      <c r="S811" s="232" t="s">
        <v>139</v>
      </c>
    </row>
    <row r="812" ht="15.75" customHeight="1">
      <c r="A812" s="227">
        <v>2019.0</v>
      </c>
      <c r="B812" s="228" t="s">
        <v>41</v>
      </c>
      <c r="C812" s="229" t="s">
        <v>88</v>
      </c>
      <c r="D812" s="230">
        <v>3003.363488518876</v>
      </c>
      <c r="E812" s="230">
        <v>3479.3190336521093</v>
      </c>
      <c r="F812" s="230">
        <v>4614.826268204182</v>
      </c>
      <c r="G812" s="230">
        <v>3593.9761391961983</v>
      </c>
      <c r="H812" s="230">
        <v>5507.467174142938</v>
      </c>
      <c r="I812" s="230">
        <v>4872.360848081907</v>
      </c>
      <c r="J812" s="230">
        <v>5100.136828427778</v>
      </c>
      <c r="K812" s="230">
        <v>7828.929599854384</v>
      </c>
      <c r="L812" s="230">
        <v>4147.8150261304445</v>
      </c>
      <c r="M812" s="230">
        <v>3330.829513965438</v>
      </c>
      <c r="N812" s="230">
        <v>2280.5950105783254</v>
      </c>
      <c r="O812" s="230">
        <v>2204.529778379164</v>
      </c>
      <c r="P812" s="230">
        <v>49964.14870913174</v>
      </c>
      <c r="Q812" s="231" t="s">
        <v>147</v>
      </c>
      <c r="R812" s="232" t="s">
        <v>70</v>
      </c>
      <c r="S812" s="232" t="s">
        <v>139</v>
      </c>
    </row>
    <row r="813" ht="15.75" customHeight="1">
      <c r="A813" s="227">
        <v>2019.0</v>
      </c>
      <c r="B813" s="228" t="s">
        <v>41</v>
      </c>
      <c r="C813" s="229" t="s">
        <v>89</v>
      </c>
      <c r="D813" s="230">
        <v>1171.5830363768678</v>
      </c>
      <c r="E813" s="230">
        <v>1262.7026376583976</v>
      </c>
      <c r="F813" s="230">
        <v>1671.0418552417293</v>
      </c>
      <c r="G813" s="230">
        <v>1361.4829320940341</v>
      </c>
      <c r="H813" s="230">
        <v>2016.949048912636</v>
      </c>
      <c r="I813" s="230">
        <v>1777.1271218992888</v>
      </c>
      <c r="J813" s="230">
        <v>1924.7670559905998</v>
      </c>
      <c r="K813" s="230">
        <v>2897.7046573446305</v>
      </c>
      <c r="L813" s="230">
        <v>1513.7346683530482</v>
      </c>
      <c r="M813" s="230">
        <v>1220.037417318755</v>
      </c>
      <c r="N813" s="230">
        <v>837.8964226890073</v>
      </c>
      <c r="O813" s="230">
        <v>870.8925063753713</v>
      </c>
      <c r="P813" s="230">
        <v>18525.919360254367</v>
      </c>
      <c r="Q813" s="231" t="s">
        <v>147</v>
      </c>
      <c r="R813" s="232" t="s">
        <v>70</v>
      </c>
      <c r="S813" s="232" t="s">
        <v>139</v>
      </c>
    </row>
    <row r="814" ht="15.75" customHeight="1">
      <c r="A814" s="227">
        <v>2019.0</v>
      </c>
      <c r="B814" s="228" t="s">
        <v>41</v>
      </c>
      <c r="C814" s="229" t="s">
        <v>90</v>
      </c>
      <c r="D814" s="230">
        <v>8381.597374452653</v>
      </c>
      <c r="E814" s="230">
        <v>9517.724114002227</v>
      </c>
      <c r="F814" s="230">
        <v>11917.134914278902</v>
      </c>
      <c r="G814" s="230">
        <v>9548.890083277745</v>
      </c>
      <c r="H814" s="230">
        <v>14537.112213360862</v>
      </c>
      <c r="I814" s="230">
        <v>13196.554900549661</v>
      </c>
      <c r="J814" s="230">
        <v>14407.128669377807</v>
      </c>
      <c r="K814" s="230">
        <v>21030.70698341585</v>
      </c>
      <c r="L814" s="230">
        <v>11872.257487134579</v>
      </c>
      <c r="M814" s="230">
        <v>10042.669956493162</v>
      </c>
      <c r="N814" s="230">
        <v>7098.973884712737</v>
      </c>
      <c r="O814" s="230">
        <v>6728.599323692571</v>
      </c>
      <c r="P814" s="230">
        <v>138279.34990474873</v>
      </c>
      <c r="Q814" s="231" t="s">
        <v>147</v>
      </c>
      <c r="R814" s="232" t="s">
        <v>70</v>
      </c>
      <c r="S814" s="232" t="s">
        <v>139</v>
      </c>
    </row>
    <row r="815" ht="15.75" customHeight="1">
      <c r="A815" s="227">
        <v>2019.0</v>
      </c>
      <c r="B815" s="228" t="s">
        <v>41</v>
      </c>
      <c r="C815" s="229" t="s">
        <v>91</v>
      </c>
      <c r="D815" s="230">
        <v>99039.0</v>
      </c>
      <c r="E815" s="230">
        <v>99039.0</v>
      </c>
      <c r="F815" s="230">
        <v>99039.0</v>
      </c>
      <c r="G815" s="230">
        <v>99039.0</v>
      </c>
      <c r="H815" s="230">
        <v>99039.0</v>
      </c>
      <c r="I815" s="230">
        <v>99039.0</v>
      </c>
      <c r="J815" s="230">
        <v>99039.0</v>
      </c>
      <c r="K815" s="230">
        <v>99039.0</v>
      </c>
      <c r="L815" s="230">
        <v>99039.0</v>
      </c>
      <c r="M815" s="230">
        <v>99039.0</v>
      </c>
      <c r="N815" s="230">
        <v>99039.0</v>
      </c>
      <c r="O815" s="230">
        <v>99039.0</v>
      </c>
      <c r="P815" s="230">
        <v>99039.0</v>
      </c>
      <c r="Q815" s="231" t="s">
        <v>147</v>
      </c>
      <c r="R815" s="232" t="s">
        <v>70</v>
      </c>
      <c r="S815" s="232" t="s">
        <v>139</v>
      </c>
    </row>
    <row r="816" ht="15.75" customHeight="1">
      <c r="A816" s="227">
        <v>2019.0</v>
      </c>
      <c r="B816" s="228" t="s">
        <v>41</v>
      </c>
      <c r="C816" s="229" t="s">
        <v>92</v>
      </c>
      <c r="D816" s="230">
        <v>394.988193093876</v>
      </c>
      <c r="E816" s="230">
        <v>416.8615320798848</v>
      </c>
      <c r="F816" s="230">
        <v>395.4511768891555</v>
      </c>
      <c r="G816" s="230">
        <v>368.2085788963543</v>
      </c>
      <c r="H816" s="230">
        <v>441.0515455490313</v>
      </c>
      <c r="I816" s="230">
        <v>465.9775761558256</v>
      </c>
      <c r="J816" s="230">
        <v>442.2959094123062</v>
      </c>
      <c r="K816" s="230">
        <v>485.7522704705585</v>
      </c>
      <c r="L816" s="230">
        <v>513.6984479129986</v>
      </c>
      <c r="M816" s="230">
        <v>502.4673090382589</v>
      </c>
      <c r="N816" s="230">
        <v>443.06532162987577</v>
      </c>
      <c r="O816" s="230">
        <v>420.16263982833505</v>
      </c>
      <c r="P816" s="230">
        <v>440.83170841303837</v>
      </c>
      <c r="Q816" s="231" t="s">
        <v>147</v>
      </c>
      <c r="R816" s="232" t="s">
        <v>70</v>
      </c>
      <c r="S816" s="232" t="s">
        <v>139</v>
      </c>
    </row>
    <row r="817" ht="15.75" customHeight="1">
      <c r="A817" s="227">
        <v>2019.0</v>
      </c>
      <c r="B817" s="228" t="s">
        <v>41</v>
      </c>
      <c r="C817" s="229" t="s">
        <v>93</v>
      </c>
      <c r="D817" s="230">
        <v>36.09696416639804</v>
      </c>
      <c r="E817" s="230">
        <v>37.023831428837454</v>
      </c>
      <c r="F817" s="230">
        <v>43.108895372659816</v>
      </c>
      <c r="G817" s="230">
        <v>50.010413942061376</v>
      </c>
      <c r="H817" s="230">
        <v>55.953185873594585</v>
      </c>
      <c r="I817" s="230">
        <v>54.35197404209897</v>
      </c>
      <c r="J817" s="230">
        <v>163.08031673597586</v>
      </c>
      <c r="K817" s="230">
        <v>172.34707746758366</v>
      </c>
      <c r="L817" s="230">
        <v>57.60133698521523</v>
      </c>
      <c r="M817" s="230">
        <v>48.897747228257295</v>
      </c>
      <c r="N817" s="230">
        <v>38.617070484583344</v>
      </c>
      <c r="O817" s="230">
        <v>37.55322160157919</v>
      </c>
      <c r="P817" s="230">
        <v>66.22016961073706</v>
      </c>
      <c r="Q817" s="231" t="s">
        <v>147</v>
      </c>
      <c r="R817" s="232" t="s">
        <v>70</v>
      </c>
      <c r="S817" s="232" t="s">
        <v>139</v>
      </c>
    </row>
    <row r="818" ht="15.75" customHeight="1">
      <c r="A818" s="227">
        <v>2019.0</v>
      </c>
      <c r="B818" s="228" t="s">
        <v>41</v>
      </c>
      <c r="C818" s="229" t="s">
        <v>94</v>
      </c>
      <c r="D818" s="230">
        <v>294.93843449526173</v>
      </c>
      <c r="E818" s="230">
        <v>94.9064357058978</v>
      </c>
      <c r="F818" s="230">
        <v>106.16933807753773</v>
      </c>
      <c r="G818" s="230">
        <v>228.75899135466716</v>
      </c>
      <c r="H818" s="230">
        <v>170.5157482681216</v>
      </c>
      <c r="I818" s="230">
        <v>136.2048446048837</v>
      </c>
      <c r="J818" s="230">
        <v>196.98135487334923</v>
      </c>
      <c r="K818" s="230">
        <v>209.65232361113164</v>
      </c>
      <c r="L818" s="230">
        <v>117.99314507613943</v>
      </c>
      <c r="M818" s="230">
        <v>121.24803912817048</v>
      </c>
      <c r="N818" s="230">
        <v>94.38541582137803</v>
      </c>
      <c r="O818" s="230">
        <v>249.42165693840775</v>
      </c>
      <c r="P818" s="230">
        <v>168.43131066291218</v>
      </c>
      <c r="Q818" s="231" t="s">
        <v>147</v>
      </c>
      <c r="R818" s="232" t="s">
        <v>70</v>
      </c>
      <c r="S818" s="232" t="s">
        <v>139</v>
      </c>
    </row>
    <row r="819" ht="15.75" customHeight="1">
      <c r="A819" s="227">
        <v>2019.0</v>
      </c>
      <c r="B819" s="228" t="s">
        <v>41</v>
      </c>
      <c r="C819" s="229" t="s">
        <v>95</v>
      </c>
      <c r="D819" s="230">
        <v>821.2898996083957</v>
      </c>
      <c r="E819" s="230">
        <v>1145.6203986833373</v>
      </c>
      <c r="F819" s="230">
        <v>1579.2884666950276</v>
      </c>
      <c r="G819" s="230">
        <v>1107.0424792777144</v>
      </c>
      <c r="H819" s="230">
        <v>1831.1688015796938</v>
      </c>
      <c r="I819" s="230">
        <v>1602.9050880627092</v>
      </c>
      <c r="J819" s="230">
        <v>1582.0530641656887</v>
      </c>
      <c r="K819" s="230">
        <v>2577.4328280595023</v>
      </c>
      <c r="L819" s="230">
        <v>1319.0333816842547</v>
      </c>
      <c r="M819" s="230">
        <v>1013.8361759535053</v>
      </c>
      <c r="N819" s="230">
        <v>674.0117859340497</v>
      </c>
      <c r="O819" s="230">
        <v>536.7430566287418</v>
      </c>
      <c r="P819" s="230">
        <v>1315.8687855277183</v>
      </c>
      <c r="Q819" s="231" t="s">
        <v>147</v>
      </c>
      <c r="R819" s="232" t="s">
        <v>70</v>
      </c>
      <c r="S819" s="232" t="s">
        <v>139</v>
      </c>
    </row>
    <row r="820" ht="15.75" customHeight="1">
      <c r="A820" s="227">
        <v>2019.0</v>
      </c>
      <c r="B820" s="228" t="s">
        <v>41</v>
      </c>
      <c r="C820" s="229" t="s">
        <v>96</v>
      </c>
      <c r="D820" s="230">
        <v>1547.3134913639315</v>
      </c>
      <c r="E820" s="230">
        <v>1694.4121978979574</v>
      </c>
      <c r="F820" s="230">
        <v>2124.017877034381</v>
      </c>
      <c r="G820" s="230">
        <v>1754.0204634707973</v>
      </c>
      <c r="H820" s="230">
        <v>2498.6892812704414</v>
      </c>
      <c r="I820" s="230">
        <v>2259.4394828655177</v>
      </c>
      <c r="J820" s="230">
        <v>2384.41064518732</v>
      </c>
      <c r="K820" s="230">
        <v>3445.184499608776</v>
      </c>
      <c r="L820" s="230">
        <v>2008.326311658608</v>
      </c>
      <c r="M820" s="230">
        <v>1686.449271348192</v>
      </c>
      <c r="N820" s="230">
        <v>1250.0795938698868</v>
      </c>
      <c r="O820" s="230">
        <v>1243.8805749970638</v>
      </c>
      <c r="P820" s="230">
        <v>1991.351974214406</v>
      </c>
      <c r="Q820" s="231" t="s">
        <v>147</v>
      </c>
      <c r="R820" s="232" t="s">
        <v>70</v>
      </c>
      <c r="S820" s="232" t="s">
        <v>139</v>
      </c>
    </row>
    <row r="821" ht="15.75" customHeight="1">
      <c r="A821" s="227">
        <v>2019.0</v>
      </c>
      <c r="B821" s="228" t="s">
        <v>41</v>
      </c>
      <c r="C821" s="229" t="s">
        <v>97</v>
      </c>
      <c r="D821" s="230">
        <v>396.0577517770155</v>
      </c>
      <c r="E821" s="230">
        <v>454.0207613750322</v>
      </c>
      <c r="F821" s="230">
        <v>578.3436023978675</v>
      </c>
      <c r="G821" s="230">
        <v>460.173700387217</v>
      </c>
      <c r="H821" s="230">
        <v>701.3050433301428</v>
      </c>
      <c r="I821" s="230">
        <v>631.5112922426623</v>
      </c>
      <c r="J821" s="230">
        <v>707.7025433842673</v>
      </c>
      <c r="K821" s="230">
        <v>1036.0134166073126</v>
      </c>
      <c r="L821" s="230">
        <v>559.8430665532189</v>
      </c>
      <c r="M821" s="230">
        <v>467.313709564149</v>
      </c>
      <c r="N821" s="230">
        <v>327.3715002174716</v>
      </c>
      <c r="O821" s="230">
        <v>310.2353098454013</v>
      </c>
      <c r="P821" s="230">
        <v>552.4909748068131</v>
      </c>
      <c r="Q821" s="231" t="s">
        <v>147</v>
      </c>
      <c r="R821" s="232" t="s">
        <v>70</v>
      </c>
      <c r="S821" s="232" t="s">
        <v>139</v>
      </c>
    </row>
    <row r="822" ht="15.75" customHeight="1">
      <c r="A822" s="227">
        <v>2019.0</v>
      </c>
      <c r="B822" s="228" t="s">
        <v>41</v>
      </c>
      <c r="C822" s="229" t="s">
        <v>98</v>
      </c>
      <c r="D822" s="230">
        <v>1943.371243140947</v>
      </c>
      <c r="E822" s="230">
        <v>2148.4329592729896</v>
      </c>
      <c r="F822" s="230">
        <v>2702.3614794322484</v>
      </c>
      <c r="G822" s="230">
        <v>2214.1941638580142</v>
      </c>
      <c r="H822" s="230">
        <v>3199.994324600584</v>
      </c>
      <c r="I822" s="230">
        <v>2890.95077510818</v>
      </c>
      <c r="J822" s="230">
        <v>3092.113188571587</v>
      </c>
      <c r="K822" s="230">
        <v>4481.197916216089</v>
      </c>
      <c r="L822" s="230">
        <v>2568.169378211827</v>
      </c>
      <c r="M822" s="230">
        <v>2153.762980912341</v>
      </c>
      <c r="N822" s="230">
        <v>1577.4510940873583</v>
      </c>
      <c r="O822" s="230">
        <v>1554.1158848424652</v>
      </c>
      <c r="P822" s="230">
        <v>2543.8429490212193</v>
      </c>
      <c r="Q822" s="231" t="s">
        <v>147</v>
      </c>
      <c r="R822" s="232" t="s">
        <v>70</v>
      </c>
      <c r="S822" s="232" t="s">
        <v>139</v>
      </c>
    </row>
    <row r="823" ht="15.75" customHeight="1">
      <c r="A823" s="227">
        <v>2019.0</v>
      </c>
      <c r="B823" s="228" t="s">
        <v>41</v>
      </c>
      <c r="C823" s="229" t="s">
        <v>99</v>
      </c>
      <c r="D823" s="230">
        <v>291.9128205128205</v>
      </c>
      <c r="E823" s="230">
        <v>291.9128205128205</v>
      </c>
      <c r="F823" s="230">
        <v>295.4</v>
      </c>
      <c r="G823" s="230">
        <v>295.4</v>
      </c>
      <c r="H823" s="230">
        <v>296.87599550093194</v>
      </c>
      <c r="I823" s="230">
        <v>297.08216143277656</v>
      </c>
      <c r="J823" s="230">
        <v>296.9</v>
      </c>
      <c r="K823" s="230">
        <v>300.98681144582383</v>
      </c>
      <c r="L823" s="230">
        <v>311.0473423864962</v>
      </c>
      <c r="M823" s="230">
        <v>302.0663288521175</v>
      </c>
      <c r="N823" s="230">
        <v>292.61592523063433</v>
      </c>
      <c r="O823" s="230">
        <v>290.99830438378825</v>
      </c>
      <c r="P823" s="230">
        <v>296.9332091881841</v>
      </c>
      <c r="Q823" s="231" t="s">
        <v>147</v>
      </c>
      <c r="R823" s="232" t="s">
        <v>70</v>
      </c>
      <c r="S823" s="232" t="s">
        <v>139</v>
      </c>
    </row>
    <row r="824" ht="15.75" customHeight="1">
      <c r="A824" s="227">
        <v>2019.0</v>
      </c>
      <c r="B824" s="228" t="s">
        <v>41</v>
      </c>
      <c r="C824" s="229" t="s">
        <v>100</v>
      </c>
      <c r="D824" s="230">
        <v>435.5119789758918</v>
      </c>
      <c r="E824" s="230">
        <v>468.98408273954425</v>
      </c>
      <c r="F824" s="230">
        <v>601.3555310212884</v>
      </c>
      <c r="G824" s="230">
        <v>491.77577522627246</v>
      </c>
      <c r="H824" s="230">
        <v>730.1375655479636</v>
      </c>
      <c r="I824" s="230">
        <v>655.1485183803284</v>
      </c>
      <c r="J824" s="230">
        <v>708.9248066635903</v>
      </c>
      <c r="K824" s="230">
        <v>1048.0131054214467</v>
      </c>
      <c r="L824" s="230">
        <v>574.9484001763069</v>
      </c>
      <c r="M824" s="230">
        <v>476.21642340566825</v>
      </c>
      <c r="N824" s="230">
        <v>332.39577435611636</v>
      </c>
      <c r="O824" s="230">
        <v>340.2875581059493</v>
      </c>
      <c r="P824" s="230">
        <v>571.9749600016971</v>
      </c>
      <c r="Q824" s="231" t="s">
        <v>147</v>
      </c>
      <c r="R824" s="232" t="s">
        <v>70</v>
      </c>
      <c r="S824" s="232" t="s">
        <v>139</v>
      </c>
    </row>
    <row r="825" ht="15.75" customHeight="1">
      <c r="A825" s="227">
        <v>2019.0</v>
      </c>
      <c r="B825" s="228" t="s">
        <v>41</v>
      </c>
      <c r="C825" s="229" t="s">
        <v>101</v>
      </c>
      <c r="D825" s="230">
        <v>210.31191746493406</v>
      </c>
      <c r="E825" s="230">
        <v>235.23106912057472</v>
      </c>
      <c r="F825" s="230">
        <v>301.400313034193</v>
      </c>
      <c r="G825" s="230">
        <v>240.77556266904813</v>
      </c>
      <c r="H825" s="230">
        <v>364.8314279987623</v>
      </c>
      <c r="I825" s="230">
        <v>328.606769409553</v>
      </c>
      <c r="J825" s="230">
        <v>348.84454910225014</v>
      </c>
      <c r="K825" s="230">
        <v>520.2382348857882</v>
      </c>
      <c r="L825" s="230">
        <v>289.17870643673774</v>
      </c>
      <c r="M825" s="230">
        <v>238.74626861348906</v>
      </c>
      <c r="N825" s="230">
        <v>166.5081044511608</v>
      </c>
      <c r="O825" s="230">
        <v>164.2405834985656</v>
      </c>
      <c r="P825" s="230">
        <v>284.07612555708806</v>
      </c>
      <c r="Q825" s="231" t="s">
        <v>147</v>
      </c>
      <c r="R825" s="232" t="s">
        <v>70</v>
      </c>
      <c r="S825" s="232" t="s">
        <v>139</v>
      </c>
    </row>
    <row r="826" ht="15.75" customHeight="1">
      <c r="A826" s="227">
        <v>2019.0</v>
      </c>
      <c r="B826" s="228" t="s">
        <v>41</v>
      </c>
      <c r="C826" s="229" t="s">
        <v>102</v>
      </c>
      <c r="D826" s="230">
        <v>511.74799481182833</v>
      </c>
      <c r="E826" s="230">
        <v>592.8468350862769</v>
      </c>
      <c r="F826" s="230">
        <v>786.3277615867576</v>
      </c>
      <c r="G826" s="230">
        <v>612.3834459818338</v>
      </c>
      <c r="H826" s="230">
        <v>938.4262989257892</v>
      </c>
      <c r="I826" s="230">
        <v>830.2094979636377</v>
      </c>
      <c r="J826" s="230">
        <v>869.0206181140601</v>
      </c>
      <c r="K826" s="230">
        <v>1333.9840613911995</v>
      </c>
      <c r="L826" s="230">
        <v>706.7529556735124</v>
      </c>
      <c r="M826" s="230">
        <v>567.5454640598548</v>
      </c>
      <c r="N826" s="230">
        <v>388.59429706155044</v>
      </c>
      <c r="O826" s="230">
        <v>375.6334182995816</v>
      </c>
      <c r="P826" s="230">
        <v>709.4560540796568</v>
      </c>
      <c r="Q826" s="231" t="s">
        <v>147</v>
      </c>
      <c r="R826" s="232" t="s">
        <v>70</v>
      </c>
      <c r="S826" s="232" t="s">
        <v>139</v>
      </c>
    </row>
    <row r="827" ht="15.75" customHeight="1">
      <c r="A827" s="227">
        <v>2019.0</v>
      </c>
      <c r="B827" s="228" t="s">
        <v>41</v>
      </c>
      <c r="C827" s="229" t="s">
        <v>103</v>
      </c>
      <c r="D827" s="230">
        <v>97.82877959845678</v>
      </c>
      <c r="E827" s="230">
        <v>105.43739043874092</v>
      </c>
      <c r="F827" s="230">
        <v>139.53427139214185</v>
      </c>
      <c r="G827" s="230">
        <v>113.68567959364299</v>
      </c>
      <c r="H827" s="230">
        <v>168.41799329699407</v>
      </c>
      <c r="I827" s="230">
        <v>148.3925356792218</v>
      </c>
      <c r="J827" s="230">
        <v>160.72067130741937</v>
      </c>
      <c r="K827" s="230">
        <v>241.9622864645181</v>
      </c>
      <c r="L827" s="230">
        <v>126.39890698555466</v>
      </c>
      <c r="M827" s="230">
        <v>101.87478641706245</v>
      </c>
      <c r="N827" s="230">
        <v>69.96549277042497</v>
      </c>
      <c r="O827" s="230">
        <v>72.72071070917907</v>
      </c>
      <c r="P827" s="230">
        <v>128.91162538777976</v>
      </c>
      <c r="Q827" s="231" t="s">
        <v>147</v>
      </c>
      <c r="R827" s="232" t="s">
        <v>70</v>
      </c>
      <c r="S827" s="232" t="s">
        <v>139</v>
      </c>
    </row>
    <row r="828" ht="15.75" customHeight="1">
      <c r="A828" s="227">
        <v>2019.0</v>
      </c>
      <c r="B828" s="228" t="s">
        <v>41</v>
      </c>
      <c r="C828" s="229" t="s">
        <v>104</v>
      </c>
      <c r="D828" s="230">
        <v>17.637184747839054</v>
      </c>
      <c r="E828" s="230">
        <v>21.007834626444016</v>
      </c>
      <c r="F828" s="230">
        <v>18.15357821646539</v>
      </c>
      <c r="G828" s="230">
        <v>14.487884618543738</v>
      </c>
      <c r="H828" s="230">
        <v>24.363356216347864</v>
      </c>
      <c r="I828" s="230">
        <v>27.393641664548902</v>
      </c>
      <c r="J828" s="230">
        <v>24.384727701786897</v>
      </c>
      <c r="K828" s="230">
        <v>29.772934379697357</v>
      </c>
      <c r="L828" s="230">
        <v>31.989455359904255</v>
      </c>
      <c r="M828" s="230">
        <v>31.86208621063369</v>
      </c>
      <c r="N828" s="230">
        <v>24.612795594418746</v>
      </c>
      <c r="O828" s="230">
        <v>21.029001518371757</v>
      </c>
      <c r="P828" s="230">
        <v>286.69448085500164</v>
      </c>
      <c r="Q828" s="231" t="s">
        <v>147</v>
      </c>
      <c r="R828" s="232" t="s">
        <v>70</v>
      </c>
      <c r="S828" s="232" t="s">
        <v>139</v>
      </c>
    </row>
    <row r="829" ht="15.75" customHeight="1">
      <c r="A829" s="227">
        <v>2019.0</v>
      </c>
      <c r="B829" s="228" t="s">
        <v>41</v>
      </c>
      <c r="C829" s="229" t="s">
        <v>105</v>
      </c>
      <c r="D829" s="230">
        <v>1.7464986961183164</v>
      </c>
      <c r="E829" s="230">
        <v>1.973927053956067</v>
      </c>
      <c r="F829" s="230">
        <v>2.55862831213576</v>
      </c>
      <c r="G829" s="230">
        <v>4.170250244122529</v>
      </c>
      <c r="H829" s="230">
        <v>5.3065385528035325</v>
      </c>
      <c r="I829" s="230">
        <v>4.940636284532804</v>
      </c>
      <c r="J829" s="230">
        <v>31.477390757218167</v>
      </c>
      <c r="K829" s="230">
        <v>33.59163109254989</v>
      </c>
      <c r="L829" s="230">
        <v>5.701309996311006</v>
      </c>
      <c r="M829" s="230">
        <v>3.9731281354188974</v>
      </c>
      <c r="N829" s="230">
        <v>2.3608020551191577</v>
      </c>
      <c r="O829" s="230">
        <v>2.1054862485241177</v>
      </c>
      <c r="P829" s="230">
        <v>99.90622742881024</v>
      </c>
      <c r="Q829" s="231" t="s">
        <v>147</v>
      </c>
      <c r="R829" s="232" t="s">
        <v>70</v>
      </c>
      <c r="S829" s="232" t="s">
        <v>139</v>
      </c>
    </row>
    <row r="830" ht="15.75" customHeight="1">
      <c r="A830" s="227">
        <v>2019.0</v>
      </c>
      <c r="B830" s="228" t="s">
        <v>41</v>
      </c>
      <c r="C830" s="229" t="s">
        <v>106</v>
      </c>
      <c r="D830" s="230">
        <v>54.50569586186224</v>
      </c>
      <c r="E830" s="230">
        <v>17.539054646342315</v>
      </c>
      <c r="F830" s="230">
        <v>19.62047998597642</v>
      </c>
      <c r="G830" s="230">
        <v>42.275493968027334</v>
      </c>
      <c r="H830" s="230">
        <v>31.511930720949863</v>
      </c>
      <c r="I830" s="230">
        <v>25.171150879846643</v>
      </c>
      <c r="J830" s="230">
        <v>36.40287111972453</v>
      </c>
      <c r="K830" s="230">
        <v>38.74451224723186</v>
      </c>
      <c r="L830" s="230">
        <v>21.805562541588536</v>
      </c>
      <c r="M830" s="230">
        <v>22.407078805707172</v>
      </c>
      <c r="N830" s="230">
        <v>17.442768275892774</v>
      </c>
      <c r="O830" s="230">
        <v>46.09402975136833</v>
      </c>
      <c r="P830" s="230">
        <v>373.520628804518</v>
      </c>
      <c r="Q830" s="231" t="s">
        <v>147</v>
      </c>
      <c r="R830" s="232" t="s">
        <v>70</v>
      </c>
      <c r="S830" s="232" t="s">
        <v>139</v>
      </c>
    </row>
    <row r="831" ht="15.75" customHeight="1">
      <c r="A831" s="227">
        <v>2019.0</v>
      </c>
      <c r="B831" s="228" t="s">
        <v>41</v>
      </c>
      <c r="C831" s="229" t="s">
        <v>107</v>
      </c>
      <c r="D831" s="230">
        <v>203.23707032325584</v>
      </c>
      <c r="E831" s="230">
        <v>283.49616090734844</v>
      </c>
      <c r="F831" s="230">
        <v>390.8120157321403</v>
      </c>
      <c r="G831" s="230">
        <v>273.9496374167955</v>
      </c>
      <c r="H831" s="230">
        <v>453.1425294257934</v>
      </c>
      <c r="I831" s="230">
        <v>396.65620417277466</v>
      </c>
      <c r="J831" s="230">
        <v>391.4961452835059</v>
      </c>
      <c r="K831" s="230">
        <v>637.8136358179588</v>
      </c>
      <c r="L831" s="230">
        <v>326.4090795222345</v>
      </c>
      <c r="M831" s="230">
        <v>250.8847293589887</v>
      </c>
      <c r="N831" s="230">
        <v>166.79150784868776</v>
      </c>
      <c r="O831" s="230">
        <v>132.8228758171614</v>
      </c>
      <c r="P831" s="230">
        <v>3907.5115916266454</v>
      </c>
      <c r="Q831" s="231" t="s">
        <v>147</v>
      </c>
      <c r="R831" s="232" t="s">
        <v>70</v>
      </c>
      <c r="S831" s="232" t="s">
        <v>139</v>
      </c>
    </row>
    <row r="832" ht="15.75" customHeight="1">
      <c r="A832" s="227">
        <v>2019.0</v>
      </c>
      <c r="B832" s="228" t="s">
        <v>41</v>
      </c>
      <c r="C832" s="229" t="s">
        <v>108</v>
      </c>
      <c r="D832" s="230">
        <v>277.12644962907547</v>
      </c>
      <c r="E832" s="230">
        <v>324.01697723409086</v>
      </c>
      <c r="F832" s="230">
        <v>431.1447022467179</v>
      </c>
      <c r="G832" s="230">
        <v>334.8832662474891</v>
      </c>
      <c r="H832" s="230">
        <v>514.3243549158947</v>
      </c>
      <c r="I832" s="230">
        <v>454.161633001703</v>
      </c>
      <c r="J832" s="230">
        <v>483.7611348622355</v>
      </c>
      <c r="K832" s="230">
        <v>739.9227135374379</v>
      </c>
      <c r="L832" s="230">
        <v>385.9054074200383</v>
      </c>
      <c r="M832" s="230">
        <v>309.1270225107485</v>
      </c>
      <c r="N832" s="230">
        <v>211.20787377411844</v>
      </c>
      <c r="O832" s="230">
        <v>202.0513933354256</v>
      </c>
      <c r="P832" s="230">
        <v>4667.632928714976</v>
      </c>
      <c r="Q832" s="231" t="s">
        <v>147</v>
      </c>
      <c r="R832" s="232" t="s">
        <v>70</v>
      </c>
      <c r="S832" s="232" t="s">
        <v>139</v>
      </c>
    </row>
    <row r="833" ht="15.75" customHeight="1">
      <c r="A833" s="227">
        <v>2019.0</v>
      </c>
      <c r="B833" s="228" t="s">
        <v>41</v>
      </c>
      <c r="C833" s="229" t="s">
        <v>109</v>
      </c>
      <c r="D833" s="230">
        <v>9.24907436562061</v>
      </c>
      <c r="E833" s="230">
        <v>13.05389044559498</v>
      </c>
      <c r="F833" s="230">
        <v>9.719880858628573</v>
      </c>
      <c r="G833" s="230">
        <v>6.071430174405038</v>
      </c>
      <c r="H833" s="230">
        <v>10.42853150115936</v>
      </c>
      <c r="I833" s="230">
        <v>10.173385885488605</v>
      </c>
      <c r="J833" s="230">
        <v>11.66218880848103</v>
      </c>
      <c r="K833" s="230">
        <v>11.353471347660815</v>
      </c>
      <c r="L833" s="230">
        <v>18.96838962939761</v>
      </c>
      <c r="M833" s="230">
        <v>13.992915377712759</v>
      </c>
      <c r="N833" s="230">
        <v>16.387166836595807</v>
      </c>
      <c r="O833" s="230">
        <v>16.339108825255796</v>
      </c>
      <c r="P833" s="230">
        <v>147.39943405600098</v>
      </c>
      <c r="Q833" s="231" t="s">
        <v>147</v>
      </c>
      <c r="R833" s="232" t="s">
        <v>70</v>
      </c>
      <c r="S833" s="232" t="s">
        <v>139</v>
      </c>
    </row>
    <row r="834" ht="15.75" customHeight="1">
      <c r="A834" s="227">
        <v>2019.0</v>
      </c>
      <c r="B834" s="228" t="s">
        <v>41</v>
      </c>
      <c r="C834" s="229" t="s">
        <v>110</v>
      </c>
      <c r="D834" s="230">
        <v>0.21255131693626445</v>
      </c>
      <c r="E834" s="230">
        <v>0.27188302466760633</v>
      </c>
      <c r="F834" s="230">
        <v>0.3497293693312795</v>
      </c>
      <c r="G834" s="230">
        <v>0.6364621068587276</v>
      </c>
      <c r="H834" s="230">
        <v>0.7918213547437254</v>
      </c>
      <c r="I834" s="230">
        <v>0.6767073640346039</v>
      </c>
      <c r="J834" s="230">
        <v>4.69718751241757</v>
      </c>
      <c r="K834" s="230">
        <v>5.2520595102416685</v>
      </c>
      <c r="L834" s="230">
        <v>0.9179333515759762</v>
      </c>
      <c r="M834" s="230">
        <v>0.634573948223733</v>
      </c>
      <c r="N834" s="230">
        <v>0.40439024205688556</v>
      </c>
      <c r="O834" s="230">
        <v>0.2832413782778048</v>
      </c>
      <c r="P834" s="230">
        <v>15.128540479365848</v>
      </c>
      <c r="Q834" s="231" t="s">
        <v>147</v>
      </c>
      <c r="R834" s="232" t="s">
        <v>70</v>
      </c>
      <c r="S834" s="232" t="s">
        <v>139</v>
      </c>
    </row>
    <row r="835" ht="15.75" customHeight="1">
      <c r="A835" s="227">
        <v>2019.0</v>
      </c>
      <c r="B835" s="228" t="s">
        <v>41</v>
      </c>
      <c r="C835" s="229" t="s">
        <v>111</v>
      </c>
      <c r="D835" s="230">
        <v>21.8022783447449</v>
      </c>
      <c r="E835" s="230">
        <v>8.35193078397253</v>
      </c>
      <c r="F835" s="230">
        <v>9.125804644640196</v>
      </c>
      <c r="G835" s="230">
        <v>15.65759035852864</v>
      </c>
      <c r="H835" s="230">
        <v>14.323604873159027</v>
      </c>
      <c r="I835" s="230">
        <v>11.986262323736495</v>
      </c>
      <c r="J835" s="230">
        <v>14.561148447889812</v>
      </c>
      <c r="K835" s="230">
        <v>14.901735479704561</v>
      </c>
      <c r="L835" s="230">
        <v>10.04864633252928</v>
      </c>
      <c r="M835" s="230">
        <v>10.47059757276036</v>
      </c>
      <c r="N835" s="230">
        <v>8.59249668763191</v>
      </c>
      <c r="O835" s="230">
        <v>17.72847298129551</v>
      </c>
      <c r="P835" s="230">
        <v>157.55056883059322</v>
      </c>
      <c r="Q835" s="231" t="s">
        <v>147</v>
      </c>
      <c r="R835" s="232" t="s">
        <v>70</v>
      </c>
      <c r="S835" s="232" t="s">
        <v>139</v>
      </c>
    </row>
    <row r="836" ht="15.75" customHeight="1">
      <c r="A836" s="227">
        <v>2019.0</v>
      </c>
      <c r="B836" s="228" t="s">
        <v>41</v>
      </c>
      <c r="C836" s="229" t="s">
        <v>112</v>
      </c>
      <c r="D836" s="230">
        <v>203.23707032325584</v>
      </c>
      <c r="E836" s="230">
        <v>283.49616090734844</v>
      </c>
      <c r="F836" s="230">
        <v>390.8120157321403</v>
      </c>
      <c r="G836" s="230">
        <v>273.9496374167955</v>
      </c>
      <c r="H836" s="230">
        <v>453.1425294257934</v>
      </c>
      <c r="I836" s="230">
        <v>396.65620417277466</v>
      </c>
      <c r="J836" s="230">
        <v>391.4961452835059</v>
      </c>
      <c r="K836" s="230">
        <v>637.8136358179588</v>
      </c>
      <c r="L836" s="230">
        <v>326.4090795222345</v>
      </c>
      <c r="M836" s="230">
        <v>250.8847293589887</v>
      </c>
      <c r="N836" s="230">
        <v>166.79150784868776</v>
      </c>
      <c r="O836" s="230">
        <v>132.8228758171614</v>
      </c>
      <c r="P836" s="230">
        <v>3907.5115916266454</v>
      </c>
      <c r="Q836" s="231" t="s">
        <v>147</v>
      </c>
      <c r="R836" s="232" t="s">
        <v>70</v>
      </c>
      <c r="S836" s="232" t="s">
        <v>139</v>
      </c>
    </row>
    <row r="837" ht="15.75" customHeight="1">
      <c r="A837" s="227">
        <v>2019.0</v>
      </c>
      <c r="B837" s="228" t="s">
        <v>41</v>
      </c>
      <c r="C837" s="229" t="s">
        <v>113</v>
      </c>
      <c r="D837" s="230">
        <v>234.5009743505576</v>
      </c>
      <c r="E837" s="230">
        <v>305.17386516158354</v>
      </c>
      <c r="F837" s="230">
        <v>410.00743060474036</v>
      </c>
      <c r="G837" s="230">
        <v>296.3151200565879</v>
      </c>
      <c r="H837" s="230">
        <v>478.6864871548555</v>
      </c>
      <c r="I837" s="230">
        <v>419.4925597460344</v>
      </c>
      <c r="J837" s="230">
        <v>422.4166700522943</v>
      </c>
      <c r="K837" s="230">
        <v>669.3209021555658</v>
      </c>
      <c r="L837" s="230">
        <v>356.34404883573734</v>
      </c>
      <c r="M837" s="230">
        <v>275.98281625768556</v>
      </c>
      <c r="N837" s="230">
        <v>192.17556161497237</v>
      </c>
      <c r="O837" s="230">
        <v>167.17369900199049</v>
      </c>
      <c r="P837" s="230">
        <v>4227.590134992605</v>
      </c>
      <c r="Q837" s="231" t="s">
        <v>147</v>
      </c>
      <c r="R837" s="232" t="s">
        <v>70</v>
      </c>
      <c r="S837" s="232" t="s">
        <v>139</v>
      </c>
    </row>
    <row r="838" ht="15.75" customHeight="1">
      <c r="A838" s="227">
        <v>2019.0</v>
      </c>
      <c r="B838" s="228" t="s">
        <v>41</v>
      </c>
      <c r="C838" s="229" t="s">
        <v>114</v>
      </c>
      <c r="D838" s="230">
        <v>5.352221970020331</v>
      </c>
      <c r="E838" s="230">
        <v>8.509740498479886</v>
      </c>
      <c r="F838" s="230">
        <v>7.695042328881572</v>
      </c>
      <c r="G838" s="230">
        <v>4.538622736316468</v>
      </c>
      <c r="H838" s="230">
        <v>8.027180588653648</v>
      </c>
      <c r="I838" s="230">
        <v>9.041264832033528</v>
      </c>
      <c r="J838" s="230">
        <v>7.480898409428658</v>
      </c>
      <c r="K838" s="230">
        <v>9.132766196795387</v>
      </c>
      <c r="L838" s="230">
        <v>9.968876424505577</v>
      </c>
      <c r="M838" s="230">
        <v>12.819444277003353</v>
      </c>
      <c r="N838" s="230">
        <v>9.972483233952747</v>
      </c>
      <c r="O838" s="230">
        <v>6.487418973376831</v>
      </c>
      <c r="P838" s="230">
        <v>99.025960469448</v>
      </c>
      <c r="Q838" s="231" t="s">
        <v>147</v>
      </c>
      <c r="R838" s="232" t="s">
        <v>70</v>
      </c>
      <c r="S838" s="232" t="s">
        <v>139</v>
      </c>
    </row>
    <row r="839" ht="15.75" customHeight="1">
      <c r="A839" s="227">
        <v>2019.0</v>
      </c>
      <c r="B839" s="228" t="s">
        <v>41</v>
      </c>
      <c r="C839" s="229" t="s">
        <v>115</v>
      </c>
      <c r="D839" s="230">
        <v>0.5028503286755774</v>
      </c>
      <c r="E839" s="230">
        <v>0.7189023274338336</v>
      </c>
      <c r="F839" s="230">
        <v>0.7582294070759661</v>
      </c>
      <c r="G839" s="230">
        <v>1.0778784581583283</v>
      </c>
      <c r="H839" s="230">
        <v>1.5777318006703684</v>
      </c>
      <c r="I839" s="230">
        <v>1.4689510560059</v>
      </c>
      <c r="J839" s="230">
        <v>7.778407740638815</v>
      </c>
      <c r="K839" s="230">
        <v>7.805328792146465</v>
      </c>
      <c r="L839" s="230">
        <v>1.6947019194988668</v>
      </c>
      <c r="M839" s="230">
        <v>1.059885017213497</v>
      </c>
      <c r="N839" s="230">
        <v>0.6800795506433218</v>
      </c>
      <c r="O839" s="230">
        <v>0.4671728418860405</v>
      </c>
      <c r="P839" s="230">
        <v>25.590119240046977</v>
      </c>
      <c r="Q839" s="231" t="s">
        <v>147</v>
      </c>
      <c r="R839" s="232" t="s">
        <v>70</v>
      </c>
      <c r="S839" s="232" t="s">
        <v>139</v>
      </c>
    </row>
    <row r="840" ht="15.75" customHeight="1">
      <c r="A840" s="227">
        <v>2019.0</v>
      </c>
      <c r="B840" s="228" t="s">
        <v>41</v>
      </c>
      <c r="C840" s="229" t="s">
        <v>116</v>
      </c>
      <c r="D840" s="230">
        <v>15.443280494194301</v>
      </c>
      <c r="E840" s="230">
        <v>4.969398816463656</v>
      </c>
      <c r="F840" s="230">
        <v>5.559135996026653</v>
      </c>
      <c r="G840" s="230">
        <v>11.978056624274412</v>
      </c>
      <c r="H840" s="230">
        <v>8.928380370935795</v>
      </c>
      <c r="I840" s="230">
        <v>7.131826082623214</v>
      </c>
      <c r="J840" s="230">
        <v>10.314146817255283</v>
      </c>
      <c r="K840" s="230">
        <v>10.97761180338236</v>
      </c>
      <c r="L840" s="230">
        <v>6.178242720116752</v>
      </c>
      <c r="M840" s="230">
        <v>6.3486723282836985</v>
      </c>
      <c r="N840" s="230">
        <v>4.942117678169619</v>
      </c>
      <c r="O840" s="230">
        <v>13.059975096221027</v>
      </c>
      <c r="P840" s="230">
        <v>105.83084482794678</v>
      </c>
      <c r="Q840" s="231" t="s">
        <v>147</v>
      </c>
      <c r="R840" s="232" t="s">
        <v>70</v>
      </c>
      <c r="S840" s="232" t="s">
        <v>139</v>
      </c>
    </row>
    <row r="841" ht="15.75" customHeight="1">
      <c r="A841" s="227">
        <v>2019.0</v>
      </c>
      <c r="B841" s="228" t="s">
        <v>41</v>
      </c>
      <c r="C841" s="229" t="s">
        <v>117</v>
      </c>
      <c r="D841" s="230">
        <v>48.26880420177326</v>
      </c>
      <c r="E841" s="230">
        <v>76.94895796056599</v>
      </c>
      <c r="F841" s="230">
        <v>106.07754712729522</v>
      </c>
      <c r="G841" s="230">
        <v>61.63866841877899</v>
      </c>
      <c r="H841" s="230">
        <v>101.95706912080351</v>
      </c>
      <c r="I841" s="230">
        <v>101.99730964442777</v>
      </c>
      <c r="J841" s="230">
        <v>88.08663268878882</v>
      </c>
      <c r="K841" s="230">
        <v>143.50806805904074</v>
      </c>
      <c r="L841" s="230">
        <v>77.52215638653068</v>
      </c>
      <c r="M841" s="230">
        <v>68.09728368315407</v>
      </c>
      <c r="N841" s="230">
        <v>45.271980701786674</v>
      </c>
      <c r="O841" s="230">
        <v>31.545433006575827</v>
      </c>
      <c r="P841" s="230">
        <v>950.9199109995216</v>
      </c>
      <c r="Q841" s="231" t="s">
        <v>147</v>
      </c>
      <c r="R841" s="232" t="s">
        <v>70</v>
      </c>
      <c r="S841" s="232" t="s">
        <v>139</v>
      </c>
    </row>
    <row r="842" ht="15.75" customHeight="1">
      <c r="A842" s="227">
        <v>2019.0</v>
      </c>
      <c r="B842" s="228" t="s">
        <v>41</v>
      </c>
      <c r="C842" s="229" t="s">
        <v>118</v>
      </c>
      <c r="D842" s="230">
        <v>69.56715699466346</v>
      </c>
      <c r="E842" s="230">
        <v>91.14699960294337</v>
      </c>
      <c r="F842" s="230">
        <v>120.0899548592794</v>
      </c>
      <c r="G842" s="230">
        <v>79.2332262375282</v>
      </c>
      <c r="H842" s="230">
        <v>120.49036188106332</v>
      </c>
      <c r="I842" s="230">
        <v>119.63935161509042</v>
      </c>
      <c r="J842" s="230">
        <v>113.66008565611159</v>
      </c>
      <c r="K842" s="230">
        <v>171.42377485136495</v>
      </c>
      <c r="L842" s="230">
        <v>95.36397745065187</v>
      </c>
      <c r="M842" s="230">
        <v>88.32528530565463</v>
      </c>
      <c r="N842" s="230">
        <v>60.86666116455236</v>
      </c>
      <c r="O842" s="230">
        <v>51.559999918059724</v>
      </c>
      <c r="P842" s="230">
        <v>1181.3668355369634</v>
      </c>
      <c r="Q842" s="231" t="s">
        <v>147</v>
      </c>
      <c r="R842" s="232" t="s">
        <v>70</v>
      </c>
      <c r="S842" s="232" t="s">
        <v>139</v>
      </c>
    </row>
    <row r="843" ht="15.75" customHeight="1">
      <c r="A843" s="227">
        <v>2019.0</v>
      </c>
      <c r="B843" s="228" t="s">
        <v>41</v>
      </c>
      <c r="C843" s="229" t="s">
        <v>119</v>
      </c>
      <c r="D843" s="230">
        <v>2.8538655872341945</v>
      </c>
      <c r="E843" s="230">
        <v>5.275528896138856</v>
      </c>
      <c r="F843" s="230">
        <v>4.126196969173159</v>
      </c>
      <c r="G843" s="230">
        <v>1.8984210859645947</v>
      </c>
      <c r="H843" s="230">
        <v>3.4264892849251196</v>
      </c>
      <c r="I843" s="230">
        <v>3.3341776541840344</v>
      </c>
      <c r="J843" s="230">
        <v>3.5635180019510937</v>
      </c>
      <c r="K843" s="230">
        <v>3.448513583879015</v>
      </c>
      <c r="L843" s="230">
        <v>5.88507819152156</v>
      </c>
      <c r="M843" s="230">
        <v>5.583139810876274</v>
      </c>
      <c r="N843" s="230">
        <v>6.66230130869372</v>
      </c>
      <c r="O843" s="230">
        <v>5.0440341352507625</v>
      </c>
      <c r="P843" s="230">
        <v>51.10126450979239</v>
      </c>
      <c r="Q843" s="231" t="s">
        <v>147</v>
      </c>
      <c r="R843" s="232" t="s">
        <v>70</v>
      </c>
      <c r="S843" s="232" t="s">
        <v>139</v>
      </c>
    </row>
    <row r="844" ht="15.75" customHeight="1">
      <c r="A844" s="227">
        <v>2019.0</v>
      </c>
      <c r="B844" s="228" t="s">
        <v>41</v>
      </c>
      <c r="C844" s="229" t="s">
        <v>120</v>
      </c>
      <c r="D844" s="230">
        <v>0.061197386945538904</v>
      </c>
      <c r="E844" s="230">
        <v>0.09902361011198996</v>
      </c>
      <c r="F844" s="230">
        <v>0.10364200776240923</v>
      </c>
      <c r="G844" s="230">
        <v>0.1643796878786823</v>
      </c>
      <c r="H844" s="230">
        <v>0.235416613546984</v>
      </c>
      <c r="I844" s="230">
        <v>0.2011926490163432</v>
      </c>
      <c r="J844" s="230">
        <v>1.159998708803123</v>
      </c>
      <c r="K844" s="230">
        <v>1.2189446864043365</v>
      </c>
      <c r="L844" s="230">
        <v>0.2728440074480144</v>
      </c>
      <c r="M844" s="230">
        <v>0.16920150710431928</v>
      </c>
      <c r="N844" s="230">
        <v>0.11648964818194502</v>
      </c>
      <c r="O844" s="230">
        <v>0.06283245714249762</v>
      </c>
      <c r="P844" s="230">
        <v>3.8651629703461827</v>
      </c>
      <c r="Q844" s="231" t="s">
        <v>147</v>
      </c>
      <c r="R844" s="232" t="s">
        <v>70</v>
      </c>
      <c r="S844" s="232" t="s">
        <v>139</v>
      </c>
    </row>
    <row r="845" ht="15.75" customHeight="1">
      <c r="A845" s="227">
        <v>2019.0</v>
      </c>
      <c r="B845" s="228" t="s">
        <v>41</v>
      </c>
      <c r="C845" s="229" t="s">
        <v>121</v>
      </c>
      <c r="D845" s="230">
        <v>6.177312197677721</v>
      </c>
      <c r="E845" s="230">
        <v>2.366380388792217</v>
      </c>
      <c r="F845" s="230">
        <v>2.5856446493147223</v>
      </c>
      <c r="G845" s="230">
        <v>4.436317268249781</v>
      </c>
      <c r="H845" s="230">
        <v>4.058354714061725</v>
      </c>
      <c r="I845" s="230">
        <v>3.396107658392007</v>
      </c>
      <c r="J845" s="230">
        <v>4.125658726902113</v>
      </c>
      <c r="K845" s="230">
        <v>4.222158385916292</v>
      </c>
      <c r="L845" s="230">
        <v>2.847116460883296</v>
      </c>
      <c r="M845" s="230">
        <v>2.9666693122821015</v>
      </c>
      <c r="N845" s="230">
        <v>2.4345407281623745</v>
      </c>
      <c r="O845" s="230">
        <v>5.023067344700395</v>
      </c>
      <c r="P845" s="230">
        <v>44.63932783533475</v>
      </c>
      <c r="Q845" s="231" t="s">
        <v>147</v>
      </c>
      <c r="R845" s="232" t="s">
        <v>70</v>
      </c>
      <c r="S845" s="232" t="s">
        <v>139</v>
      </c>
    </row>
    <row r="846" ht="15.75" customHeight="1">
      <c r="A846" s="227">
        <v>2019.0</v>
      </c>
      <c r="B846" s="228" t="s">
        <v>41</v>
      </c>
      <c r="C846" s="229" t="s">
        <v>122</v>
      </c>
      <c r="D846" s="230">
        <v>48.26880420177326</v>
      </c>
      <c r="E846" s="230">
        <v>76.94895796056599</v>
      </c>
      <c r="F846" s="230">
        <v>106.07754712729522</v>
      </c>
      <c r="G846" s="230">
        <v>61.63866841877899</v>
      </c>
      <c r="H846" s="230">
        <v>101.95706912080351</v>
      </c>
      <c r="I846" s="230">
        <v>101.99730964442777</v>
      </c>
      <c r="J846" s="230">
        <v>88.08663268878882</v>
      </c>
      <c r="K846" s="230">
        <v>143.50806805904074</v>
      </c>
      <c r="L846" s="230">
        <v>77.52215638653068</v>
      </c>
      <c r="M846" s="230">
        <v>68.09728368315407</v>
      </c>
      <c r="N846" s="230">
        <v>45.271980701786674</v>
      </c>
      <c r="O846" s="230">
        <v>31.545433006575827</v>
      </c>
      <c r="P846" s="230">
        <v>950.9199109995216</v>
      </c>
      <c r="Q846" s="231" t="s">
        <v>147</v>
      </c>
      <c r="R846" s="232" t="s">
        <v>70</v>
      </c>
      <c r="S846" s="232" t="s">
        <v>139</v>
      </c>
    </row>
    <row r="847" ht="15.75" customHeight="1">
      <c r="A847" s="227">
        <v>2019.0</v>
      </c>
      <c r="B847" s="228" t="s">
        <v>41</v>
      </c>
      <c r="C847" s="229" t="s">
        <v>123</v>
      </c>
      <c r="D847" s="230">
        <v>57.36117937363071</v>
      </c>
      <c r="E847" s="230">
        <v>84.68989085560905</v>
      </c>
      <c r="F847" s="230">
        <v>112.8930307535455</v>
      </c>
      <c r="G847" s="230">
        <v>68.13778646087205</v>
      </c>
      <c r="H847" s="230">
        <v>109.67732973333734</v>
      </c>
      <c r="I847" s="230">
        <v>108.92878760602015</v>
      </c>
      <c r="J847" s="230">
        <v>96.93580812644515</v>
      </c>
      <c r="K847" s="230">
        <v>152.3976847152404</v>
      </c>
      <c r="L847" s="230">
        <v>86.52719504638355</v>
      </c>
      <c r="M847" s="230">
        <v>76.81629431341676</v>
      </c>
      <c r="N847" s="230">
        <v>54.48531238682472</v>
      </c>
      <c r="O847" s="230">
        <v>41.67536694366948</v>
      </c>
      <c r="P847" s="230">
        <v>1050.5256663149949</v>
      </c>
      <c r="Q847" s="231" t="s">
        <v>147</v>
      </c>
      <c r="R847" s="232" t="s">
        <v>70</v>
      </c>
      <c r="S847" s="232" t="s">
        <v>139</v>
      </c>
    </row>
    <row r="848" ht="15.75" customHeight="1">
      <c r="A848" s="227">
        <v>2019.0</v>
      </c>
      <c r="B848" s="228" t="s">
        <v>41</v>
      </c>
      <c r="C848" s="229" t="s">
        <v>124</v>
      </c>
      <c r="D848" s="230">
        <v>1482.0</v>
      </c>
      <c r="E848" s="230">
        <v>1482.0</v>
      </c>
      <c r="F848" s="230">
        <v>1482.0</v>
      </c>
      <c r="G848" s="230">
        <v>1482.0</v>
      </c>
      <c r="H848" s="230">
        <v>1482.0</v>
      </c>
      <c r="I848" s="230">
        <v>1482.0</v>
      </c>
      <c r="J848" s="230">
        <v>1482.0</v>
      </c>
      <c r="K848" s="230">
        <v>1482.0</v>
      </c>
      <c r="L848" s="230">
        <v>1482.0</v>
      </c>
      <c r="M848" s="230">
        <v>1482.0</v>
      </c>
      <c r="N848" s="230">
        <v>1482.0</v>
      </c>
      <c r="O848" s="230">
        <v>1477.9354838709678</v>
      </c>
      <c r="P848" s="230">
        <v>1482.0</v>
      </c>
      <c r="Q848" s="231" t="s">
        <v>147</v>
      </c>
      <c r="R848" s="232" t="s">
        <v>70</v>
      </c>
      <c r="S848" s="232" t="s">
        <v>139</v>
      </c>
    </row>
    <row r="849" ht="15.75" customHeight="1">
      <c r="A849" s="227">
        <v>2019.0</v>
      </c>
      <c r="B849" s="228" t="s">
        <v>41</v>
      </c>
      <c r="C849" s="229" t="s">
        <v>125</v>
      </c>
      <c r="D849" s="230">
        <v>163.51282051282053</v>
      </c>
      <c r="E849" s="230">
        <v>163.51282051282053</v>
      </c>
      <c r="F849" s="230">
        <v>269.0</v>
      </c>
      <c r="G849" s="230">
        <v>269.0</v>
      </c>
      <c r="H849" s="230">
        <v>269.0</v>
      </c>
      <c r="I849" s="230">
        <v>269.0</v>
      </c>
      <c r="J849" s="230">
        <v>1306.0</v>
      </c>
      <c r="K849" s="230">
        <v>1306.0</v>
      </c>
      <c r="L849" s="230">
        <v>269.0</v>
      </c>
      <c r="M849" s="230">
        <v>269.0</v>
      </c>
      <c r="N849" s="230">
        <v>163.51282051282053</v>
      </c>
      <c r="O849" s="230">
        <v>163.51282051282053</v>
      </c>
      <c r="P849" s="230">
        <v>1306.0</v>
      </c>
      <c r="Q849" s="231" t="s">
        <v>147</v>
      </c>
      <c r="R849" s="232" t="s">
        <v>70</v>
      </c>
      <c r="S849" s="232" t="s">
        <v>139</v>
      </c>
    </row>
    <row r="850" ht="15.75" customHeight="1">
      <c r="A850" s="227">
        <v>2019.0</v>
      </c>
      <c r="B850" s="228" t="s">
        <v>41</v>
      </c>
      <c r="C850" s="229" t="s">
        <v>126</v>
      </c>
      <c r="D850" s="230">
        <v>1645.5128205128206</v>
      </c>
      <c r="E850" s="230">
        <v>1645.5128205128206</v>
      </c>
      <c r="F850" s="230">
        <v>1751.0</v>
      </c>
      <c r="G850" s="230">
        <v>1751.0</v>
      </c>
      <c r="H850" s="230">
        <v>1751.0</v>
      </c>
      <c r="I850" s="230">
        <v>1751.0</v>
      </c>
      <c r="J850" s="230">
        <v>2788.0</v>
      </c>
      <c r="K850" s="230">
        <v>2788.0</v>
      </c>
      <c r="L850" s="230">
        <v>1751.0</v>
      </c>
      <c r="M850" s="230">
        <v>1751.0</v>
      </c>
      <c r="N850" s="230">
        <v>1645.5128205128206</v>
      </c>
      <c r="O850" s="230">
        <v>1641.4483043837884</v>
      </c>
      <c r="P850" s="230">
        <v>2788.0</v>
      </c>
      <c r="Q850" s="231" t="s">
        <v>147</v>
      </c>
      <c r="R850" s="232" t="s">
        <v>70</v>
      </c>
      <c r="S850" s="232" t="s">
        <v>139</v>
      </c>
    </row>
    <row r="851" ht="15.75" customHeight="1">
      <c r="A851" s="227">
        <v>2019.0</v>
      </c>
      <c r="B851" s="228" t="s">
        <v>41</v>
      </c>
      <c r="C851" s="229" t="s">
        <v>127</v>
      </c>
      <c r="D851" s="230">
        <v>5430.650536589608</v>
      </c>
      <c r="E851" s="230">
        <v>4151.466642349264</v>
      </c>
      <c r="F851" s="230">
        <v>3885.0971204368134</v>
      </c>
      <c r="G851" s="230">
        <v>4611.233487627989</v>
      </c>
      <c r="H851" s="230">
        <v>5622.319916752713</v>
      </c>
      <c r="I851" s="230">
        <v>5633.3186887327265</v>
      </c>
      <c r="J851" s="230">
        <v>7917.714487637415</v>
      </c>
      <c r="K851" s="230">
        <v>9001.645578645657</v>
      </c>
      <c r="L851" s="230">
        <v>6183.680150068315</v>
      </c>
      <c r="M851" s="230">
        <v>6160.25340239784</v>
      </c>
      <c r="N851" s="230">
        <v>4740.641234010145</v>
      </c>
      <c r="O851" s="230">
        <v>5475.8579492579665</v>
      </c>
      <c r="P851" s="230">
        <v>68813.87919450644</v>
      </c>
      <c r="Q851" s="231" t="s">
        <v>147</v>
      </c>
      <c r="R851" s="232" t="s">
        <v>70</v>
      </c>
      <c r="S851" s="232" t="s">
        <v>139</v>
      </c>
    </row>
    <row r="852" ht="15.75" customHeight="1">
      <c r="A852" s="227">
        <v>2019.0</v>
      </c>
      <c r="B852" s="228" t="s">
        <v>41</v>
      </c>
      <c r="C852" s="229" t="s">
        <v>128</v>
      </c>
      <c r="D852" s="230">
        <v>726.0235917555358</v>
      </c>
      <c r="E852" s="230">
        <v>548.79179921462</v>
      </c>
      <c r="F852" s="230">
        <v>544.7294103393531</v>
      </c>
      <c r="G852" s="230">
        <v>646.9779841930829</v>
      </c>
      <c r="H852" s="230">
        <v>667.5204796907475</v>
      </c>
      <c r="I852" s="230">
        <v>656.5343948028083</v>
      </c>
      <c r="J852" s="230">
        <v>802.3575810216313</v>
      </c>
      <c r="K852" s="230">
        <v>867.7516715492739</v>
      </c>
      <c r="L852" s="230">
        <v>689.2929299743532</v>
      </c>
      <c r="M852" s="230">
        <v>672.6130953946868</v>
      </c>
      <c r="N852" s="230">
        <v>576.0678079358371</v>
      </c>
      <c r="O852" s="230">
        <v>707.1375183683219</v>
      </c>
      <c r="P852" s="230">
        <v>675.4831886866876</v>
      </c>
      <c r="Q852" s="231" t="s">
        <v>147</v>
      </c>
      <c r="R852" s="232" t="s">
        <v>70</v>
      </c>
      <c r="S852" s="232" t="s">
        <v>139</v>
      </c>
    </row>
    <row r="853" ht="15.75" customHeight="1">
      <c r="A853" s="227">
        <v>2019.0</v>
      </c>
      <c r="B853" s="228" t="s">
        <v>41</v>
      </c>
      <c r="C853" s="229" t="s">
        <v>129</v>
      </c>
      <c r="D853" s="230">
        <v>73.88937930581962</v>
      </c>
      <c r="E853" s="230">
        <v>40.5208163267424</v>
      </c>
      <c r="F853" s="230">
        <v>40.332686514577574</v>
      </c>
      <c r="G853" s="230">
        <v>60.9336288306936</v>
      </c>
      <c r="H853" s="230">
        <v>61.18182549010126</v>
      </c>
      <c r="I853" s="230">
        <v>57.50542882892835</v>
      </c>
      <c r="J853" s="230">
        <v>92.2649895787296</v>
      </c>
      <c r="K853" s="230">
        <v>102.1090777194791</v>
      </c>
      <c r="L853" s="230">
        <v>59.496327897803795</v>
      </c>
      <c r="M853" s="230">
        <v>58.24229315175976</v>
      </c>
      <c r="N853" s="230">
        <v>44.41636592543068</v>
      </c>
      <c r="O853" s="230">
        <v>69.2285175182642</v>
      </c>
      <c r="P853" s="230">
        <v>760.1213370883299</v>
      </c>
      <c r="Q853" s="231" t="s">
        <v>147</v>
      </c>
      <c r="R853" s="232" t="s">
        <v>70</v>
      </c>
      <c r="S853" s="232" t="s">
        <v>139</v>
      </c>
    </row>
    <row r="854" ht="15.75" customHeight="1">
      <c r="A854" s="227">
        <v>2019.0</v>
      </c>
      <c r="B854" s="228" t="s">
        <v>41</v>
      </c>
      <c r="C854" s="229" t="s">
        <v>130</v>
      </c>
      <c r="D854" s="230">
        <v>31.263904027301773</v>
      </c>
      <c r="E854" s="230">
        <v>21.677704254235117</v>
      </c>
      <c r="F854" s="230">
        <v>19.195414872600047</v>
      </c>
      <c r="G854" s="230">
        <v>22.365482639792408</v>
      </c>
      <c r="H854" s="230">
        <v>25.543957729062114</v>
      </c>
      <c r="I854" s="230">
        <v>22.836355573259702</v>
      </c>
      <c r="J854" s="230">
        <v>30.92052476878841</v>
      </c>
      <c r="K854" s="230">
        <v>31.507266337607042</v>
      </c>
      <c r="L854" s="230">
        <v>29.934969313502865</v>
      </c>
      <c r="M854" s="230">
        <v>25.098086898696852</v>
      </c>
      <c r="N854" s="230">
        <v>25.3840537662846</v>
      </c>
      <c r="O854" s="230">
        <v>34.35082318482911</v>
      </c>
      <c r="P854" s="230">
        <v>320.07854336596006</v>
      </c>
      <c r="Q854" s="231" t="s">
        <v>147</v>
      </c>
      <c r="R854" s="232" t="s">
        <v>70</v>
      </c>
      <c r="S854" s="232" t="s">
        <v>139</v>
      </c>
    </row>
    <row r="855" ht="15.75" customHeight="1">
      <c r="A855" s="227">
        <v>2019.0</v>
      </c>
      <c r="B855" s="228" t="s">
        <v>41</v>
      </c>
      <c r="C855" s="229" t="s">
        <v>131</v>
      </c>
      <c r="D855" s="230">
        <v>21.29835279289021</v>
      </c>
      <c r="E855" s="230">
        <v>14.198041642377374</v>
      </c>
      <c r="F855" s="230">
        <v>14.01240773198419</v>
      </c>
      <c r="G855" s="230">
        <v>17.59455781874921</v>
      </c>
      <c r="H855" s="230">
        <v>18.533292760259812</v>
      </c>
      <c r="I855" s="230">
        <v>17.642041970662643</v>
      </c>
      <c r="J855" s="230">
        <v>25.57345296732276</v>
      </c>
      <c r="K855" s="230">
        <v>27.91570679232421</v>
      </c>
      <c r="L855" s="230">
        <v>17.841821064121195</v>
      </c>
      <c r="M855" s="230">
        <v>20.22800162250055</v>
      </c>
      <c r="N855" s="230">
        <v>15.594680462765687</v>
      </c>
      <c r="O855" s="230">
        <v>20.014566911483897</v>
      </c>
      <c r="P855" s="230">
        <v>230.44692453744176</v>
      </c>
      <c r="Q855" s="231" t="s">
        <v>147</v>
      </c>
      <c r="R855" s="232" t="s">
        <v>70</v>
      </c>
      <c r="S855" s="232" t="s">
        <v>139</v>
      </c>
    </row>
    <row r="856" ht="15.75" customHeight="1">
      <c r="A856" s="227">
        <v>2019.0</v>
      </c>
      <c r="B856" s="228" t="s">
        <v>41</v>
      </c>
      <c r="C856" s="229" t="s">
        <v>132</v>
      </c>
      <c r="D856" s="230">
        <v>9.092375171857455</v>
      </c>
      <c r="E856" s="230">
        <v>7.740932895043063</v>
      </c>
      <c r="F856" s="230">
        <v>6.81548362625029</v>
      </c>
      <c r="G856" s="230">
        <v>6.499118042093058</v>
      </c>
      <c r="H856" s="230">
        <v>7.720260612533829</v>
      </c>
      <c r="I856" s="230">
        <v>6.9314779615923845</v>
      </c>
      <c r="J856" s="230">
        <v>8.84917543765633</v>
      </c>
      <c r="K856" s="230">
        <v>8.889616656199642</v>
      </c>
      <c r="L856" s="230">
        <v>9.005038659852872</v>
      </c>
      <c r="M856" s="230">
        <v>8.719010630262694</v>
      </c>
      <c r="N856" s="230">
        <v>9.213331685038039</v>
      </c>
      <c r="O856" s="230">
        <v>10.129933937093654</v>
      </c>
      <c r="P856" s="230">
        <v>99.60575531547332</v>
      </c>
      <c r="Q856" s="231" t="s">
        <v>147</v>
      </c>
      <c r="R856" s="232" t="s">
        <v>70</v>
      </c>
      <c r="S856" s="232" t="s">
        <v>139</v>
      </c>
    </row>
    <row r="857" ht="15.75" customHeight="1">
      <c r="A857" s="227">
        <v>2017.0</v>
      </c>
      <c r="B857" s="228" t="s">
        <v>43</v>
      </c>
      <c r="C857" s="229" t="s">
        <v>73</v>
      </c>
      <c r="D857" s="230">
        <v>5840.703767514366</v>
      </c>
      <c r="E857" s="230">
        <v>6392.777415852512</v>
      </c>
      <c r="F857" s="230">
        <v>8341.784666602163</v>
      </c>
      <c r="G857" s="230">
        <v>8478.723122386793</v>
      </c>
      <c r="H857" s="230">
        <v>11246.192264961028</v>
      </c>
      <c r="I857" s="230">
        <v>9598.471342235163</v>
      </c>
      <c r="J857" s="230">
        <v>10613.941997292277</v>
      </c>
      <c r="K857" s="230">
        <v>17510.441213575254</v>
      </c>
      <c r="L857" s="230">
        <v>8389.277300522708</v>
      </c>
      <c r="M857" s="230">
        <v>6106.2491817953505</v>
      </c>
      <c r="N857" s="230">
        <v>4425.020999292859</v>
      </c>
      <c r="O857" s="230">
        <v>5880.480308623617</v>
      </c>
      <c r="P857" s="230">
        <v>102824.0635806541</v>
      </c>
      <c r="Q857" s="231" t="s">
        <v>148</v>
      </c>
      <c r="R857" s="232" t="s">
        <v>70</v>
      </c>
      <c r="S857" s="232" t="s">
        <v>139</v>
      </c>
    </row>
    <row r="858" ht="15.75" customHeight="1">
      <c r="A858" s="227">
        <v>2017.0</v>
      </c>
      <c r="B858" s="228" t="s">
        <v>43</v>
      </c>
      <c r="C858" s="229" t="s">
        <v>77</v>
      </c>
      <c r="D858" s="230">
        <v>1912.736630800037</v>
      </c>
      <c r="E858" s="230">
        <v>2095.9206315361785</v>
      </c>
      <c r="F858" s="230">
        <v>2781.403053244662</v>
      </c>
      <c r="G858" s="230">
        <v>2795.6310158831793</v>
      </c>
      <c r="H858" s="230">
        <v>3747.3350366500317</v>
      </c>
      <c r="I858" s="230">
        <v>3195.961493626611</v>
      </c>
      <c r="J858" s="230">
        <v>3508.5858143305354</v>
      </c>
      <c r="K858" s="230">
        <v>5896.145069484863</v>
      </c>
      <c r="L858" s="230">
        <v>2748.129227906099</v>
      </c>
      <c r="M858" s="230">
        <v>2005.3468337587076</v>
      </c>
      <c r="N858" s="230">
        <v>1425.8768054256643</v>
      </c>
      <c r="O858" s="230">
        <v>1883.5499484054767</v>
      </c>
      <c r="P858" s="230">
        <v>33996.62156105204</v>
      </c>
      <c r="Q858" s="231" t="s">
        <v>148</v>
      </c>
      <c r="R858" s="232" t="s">
        <v>70</v>
      </c>
      <c r="S858" s="232" t="s">
        <v>139</v>
      </c>
    </row>
    <row r="859" ht="15.75" customHeight="1">
      <c r="A859" s="227">
        <v>2017.0</v>
      </c>
      <c r="B859" s="228" t="s">
        <v>43</v>
      </c>
      <c r="C859" s="229" t="s">
        <v>78</v>
      </c>
      <c r="D859" s="230">
        <v>7753.440398314402</v>
      </c>
      <c r="E859" s="230">
        <v>8488.69804738869</v>
      </c>
      <c r="F859" s="230">
        <v>11123.187719846825</v>
      </c>
      <c r="G859" s="230">
        <v>11274.354138269973</v>
      </c>
      <c r="H859" s="230">
        <v>14993.527301611059</v>
      </c>
      <c r="I859" s="230">
        <v>12794.432835861775</v>
      </c>
      <c r="J859" s="230">
        <v>14122.527811622813</v>
      </c>
      <c r="K859" s="230">
        <v>23406.586283060118</v>
      </c>
      <c r="L859" s="230">
        <v>11137.406528428808</v>
      </c>
      <c r="M859" s="230">
        <v>8111.596015554058</v>
      </c>
      <c r="N859" s="230">
        <v>5850.897804718524</v>
      </c>
      <c r="O859" s="230">
        <v>7764.030257029093</v>
      </c>
      <c r="P859" s="230">
        <v>136820.68514170614</v>
      </c>
      <c r="Q859" s="231" t="s">
        <v>148</v>
      </c>
      <c r="R859" s="232" t="s">
        <v>70</v>
      </c>
      <c r="S859" s="232" t="s">
        <v>139</v>
      </c>
    </row>
    <row r="860" ht="15.75" customHeight="1">
      <c r="A860" s="227">
        <v>2017.0</v>
      </c>
      <c r="B860" s="228" t="s">
        <v>43</v>
      </c>
      <c r="C860" s="229" t="s">
        <v>79</v>
      </c>
      <c r="D860" s="230">
        <v>4867.253139595305</v>
      </c>
      <c r="E860" s="230">
        <v>5327.314513210426</v>
      </c>
      <c r="F860" s="230">
        <v>6951.48722216847</v>
      </c>
      <c r="G860" s="230">
        <v>7065.602601988995</v>
      </c>
      <c r="H860" s="230">
        <v>9371.826887467523</v>
      </c>
      <c r="I860" s="230">
        <v>7998.726118529303</v>
      </c>
      <c r="J860" s="230">
        <v>8844.95166441023</v>
      </c>
      <c r="K860" s="230">
        <v>14592.034344646047</v>
      </c>
      <c r="L860" s="230">
        <v>6991.064417102256</v>
      </c>
      <c r="M860" s="230">
        <v>5088.5409848294585</v>
      </c>
      <c r="N860" s="230">
        <v>3687.5174994107165</v>
      </c>
      <c r="O860" s="230">
        <v>4900.4002571863475</v>
      </c>
      <c r="P860" s="230">
        <v>85686.7196505451</v>
      </c>
      <c r="Q860" s="231" t="s">
        <v>148</v>
      </c>
      <c r="R860" s="232" t="s">
        <v>70</v>
      </c>
      <c r="S860" s="232" t="s">
        <v>139</v>
      </c>
    </row>
    <row r="861" ht="15.75" customHeight="1">
      <c r="A861" s="227">
        <v>2017.0</v>
      </c>
      <c r="B861" s="228" t="s">
        <v>43</v>
      </c>
      <c r="C861" s="229" t="s">
        <v>80</v>
      </c>
      <c r="D861" s="230">
        <v>973.4506279190609</v>
      </c>
      <c r="E861" s="230">
        <v>1065.4629026420853</v>
      </c>
      <c r="F861" s="230">
        <v>1390.2974444336942</v>
      </c>
      <c r="G861" s="230">
        <v>1413.120520397799</v>
      </c>
      <c r="H861" s="230">
        <v>1874.3653774935046</v>
      </c>
      <c r="I861" s="230">
        <v>1599.7452237058606</v>
      </c>
      <c r="J861" s="230">
        <v>1768.990332882046</v>
      </c>
      <c r="K861" s="230">
        <v>2918.40686892921</v>
      </c>
      <c r="L861" s="230">
        <v>1398.2128834204514</v>
      </c>
      <c r="M861" s="230">
        <v>1017.7081969658917</v>
      </c>
      <c r="N861" s="230">
        <v>737.5034998821434</v>
      </c>
      <c r="O861" s="230">
        <v>980.0800514372695</v>
      </c>
      <c r="P861" s="230">
        <v>17137.343930109015</v>
      </c>
      <c r="Q861" s="231" t="s">
        <v>148</v>
      </c>
      <c r="R861" s="232" t="s">
        <v>70</v>
      </c>
      <c r="S861" s="232" t="s">
        <v>139</v>
      </c>
    </row>
    <row r="862" ht="15.75" customHeight="1">
      <c r="A862" s="227">
        <v>2017.0</v>
      </c>
      <c r="B862" s="228" t="s">
        <v>43</v>
      </c>
      <c r="C862" s="229" t="s">
        <v>81</v>
      </c>
      <c r="D862" s="230">
        <v>1065.9087379037035</v>
      </c>
      <c r="E862" s="230">
        <v>1798.8644215767858</v>
      </c>
      <c r="F862" s="230">
        <v>1687.9309035972096</v>
      </c>
      <c r="G862" s="230">
        <v>1727.2415700571314</v>
      </c>
      <c r="H862" s="230">
        <v>2047.3654653613319</v>
      </c>
      <c r="I862" s="230">
        <v>1843.9180974856185</v>
      </c>
      <c r="J862" s="230">
        <v>2343.6774947105564</v>
      </c>
      <c r="K862" s="230">
        <v>2545.2479792573113</v>
      </c>
      <c r="L862" s="230">
        <v>2285.4262259322654</v>
      </c>
      <c r="M862" s="230">
        <v>1754.5173281654852</v>
      </c>
      <c r="N862" s="230">
        <v>1595.7394589349944</v>
      </c>
      <c r="O862" s="230">
        <v>1705.7374246840213</v>
      </c>
      <c r="P862" s="230">
        <v>22401.575107666416</v>
      </c>
      <c r="Q862" s="231" t="s">
        <v>148</v>
      </c>
      <c r="R862" s="232" t="s">
        <v>70</v>
      </c>
      <c r="S862" s="232" t="s">
        <v>139</v>
      </c>
    </row>
    <row r="863" ht="15.75" customHeight="1">
      <c r="A863" s="227">
        <v>2017.0</v>
      </c>
      <c r="B863" s="228" t="s">
        <v>43</v>
      </c>
      <c r="C863" s="229" t="s">
        <v>82</v>
      </c>
      <c r="D863" s="230">
        <v>307.7692850012074</v>
      </c>
      <c r="E863" s="230">
        <v>383.39066521338793</v>
      </c>
      <c r="F863" s="230">
        <v>458.4291508355965</v>
      </c>
      <c r="G863" s="230">
        <v>813.3733450721741</v>
      </c>
      <c r="H863" s="230">
        <v>1543.0373779937877</v>
      </c>
      <c r="I863" s="230">
        <v>1488.44716008959</v>
      </c>
      <c r="J863" s="230">
        <v>1641.7685727165112</v>
      </c>
      <c r="K863" s="230">
        <v>2126.389868484882</v>
      </c>
      <c r="L863" s="230">
        <v>1760.197908102342</v>
      </c>
      <c r="M863" s="230">
        <v>718.4105023622511</v>
      </c>
      <c r="N863" s="230">
        <v>508.9076578314098</v>
      </c>
      <c r="O863" s="230">
        <v>369.76112304937044</v>
      </c>
      <c r="P863" s="230">
        <v>12119.882616752511</v>
      </c>
      <c r="Q863" s="231" t="s">
        <v>148</v>
      </c>
      <c r="R863" s="232" t="s">
        <v>70</v>
      </c>
      <c r="S863" s="232" t="s">
        <v>139</v>
      </c>
    </row>
    <row r="864" ht="15.75" customHeight="1">
      <c r="A864" s="227">
        <v>2017.0</v>
      </c>
      <c r="B864" s="228" t="s">
        <v>43</v>
      </c>
      <c r="C864" s="229" t="s">
        <v>83</v>
      </c>
      <c r="D864" s="230">
        <v>2679.839675087244</v>
      </c>
      <c r="E864" s="230">
        <v>1047.339906544241</v>
      </c>
      <c r="F864" s="230">
        <v>1158.7054757284081</v>
      </c>
      <c r="G864" s="230">
        <v>2629.727022331955</v>
      </c>
      <c r="H864" s="230">
        <v>1818.1846727998395</v>
      </c>
      <c r="I864" s="230">
        <v>1386.5079953418315</v>
      </c>
      <c r="J864" s="230">
        <v>2206.4051723769326</v>
      </c>
      <c r="K864" s="230">
        <v>2217.5231246632743</v>
      </c>
      <c r="L864" s="230">
        <v>1358.877506545824</v>
      </c>
      <c r="M864" s="230">
        <v>1143.643981065261</v>
      </c>
      <c r="N864" s="230">
        <v>941.8513189258899</v>
      </c>
      <c r="O864" s="230">
        <v>2766.3708536527784</v>
      </c>
      <c r="P864" s="230">
        <v>21354.976705063476</v>
      </c>
      <c r="Q864" s="231" t="s">
        <v>148</v>
      </c>
      <c r="R864" s="232" t="s">
        <v>70</v>
      </c>
      <c r="S864" s="232" t="s">
        <v>139</v>
      </c>
    </row>
    <row r="865" ht="15.75" customHeight="1">
      <c r="A865" s="227">
        <v>2017.0</v>
      </c>
      <c r="B865" s="228" t="s">
        <v>43</v>
      </c>
      <c r="C865" s="229" t="s">
        <v>84</v>
      </c>
      <c r="D865" s="230">
        <v>3699.9227003222472</v>
      </c>
      <c r="E865" s="230">
        <v>5259.103054054275</v>
      </c>
      <c r="F865" s="230">
        <v>7818.1221896856105</v>
      </c>
      <c r="G865" s="230">
        <v>6104.012200808712</v>
      </c>
      <c r="H865" s="230">
        <v>9584.9397854561</v>
      </c>
      <c r="I865" s="230">
        <v>8075.559582944734</v>
      </c>
      <c r="J865" s="230">
        <v>7930.676571818811</v>
      </c>
      <c r="K865" s="230">
        <v>16517.42531065465</v>
      </c>
      <c r="L865" s="230">
        <v>5732.904887848375</v>
      </c>
      <c r="M865" s="230">
        <v>4495.02420396106</v>
      </c>
      <c r="N865" s="230">
        <v>2804.39936902623</v>
      </c>
      <c r="O865" s="230">
        <v>2922.1608556429233</v>
      </c>
      <c r="P865" s="230">
        <v>80944.25071222373</v>
      </c>
      <c r="Q865" s="231" t="s">
        <v>148</v>
      </c>
      <c r="R865" s="232" t="s">
        <v>70</v>
      </c>
      <c r="S865" s="232" t="s">
        <v>139</v>
      </c>
    </row>
    <row r="866" ht="15.75" customHeight="1">
      <c r="A866" s="227">
        <v>2017.0</v>
      </c>
      <c r="B866" s="228" t="s">
        <v>43</v>
      </c>
      <c r="C866" s="229" t="s">
        <v>85</v>
      </c>
      <c r="D866" s="230">
        <v>378.12356315521674</v>
      </c>
      <c r="E866" s="230">
        <v>627.4524185644605</v>
      </c>
      <c r="F866" s="230">
        <v>608.8999595799829</v>
      </c>
      <c r="G866" s="230">
        <v>667.9364445085607</v>
      </c>
      <c r="H866" s="230">
        <v>820.9607105220298</v>
      </c>
      <c r="I866" s="230">
        <v>735.8628680985876</v>
      </c>
      <c r="J866" s="230">
        <v>1065.6406695611427</v>
      </c>
      <c r="K866" s="230">
        <v>1184.7862396047826</v>
      </c>
      <c r="L866" s="230">
        <v>911.9705664671152</v>
      </c>
      <c r="M866" s="230">
        <v>678.2629968749665</v>
      </c>
      <c r="N866" s="230">
        <v>586.2290254454318</v>
      </c>
      <c r="O866" s="230">
        <v>586.8398585121791</v>
      </c>
      <c r="P866" s="230">
        <v>8852.965320894456</v>
      </c>
      <c r="Q866" s="231" t="s">
        <v>148</v>
      </c>
      <c r="R866" s="232" t="s">
        <v>70</v>
      </c>
      <c r="S866" s="232" t="s">
        <v>139</v>
      </c>
    </row>
    <row r="867" ht="15.75" customHeight="1">
      <c r="A867" s="227">
        <v>2017.0</v>
      </c>
      <c r="B867" s="228" t="s">
        <v>43</v>
      </c>
      <c r="C867" s="229" t="s">
        <v>86</v>
      </c>
      <c r="D867" s="230">
        <v>1447.0016929103524</v>
      </c>
      <c r="E867" s="230">
        <v>1473.9641954235344</v>
      </c>
      <c r="F867" s="230">
        <v>1939.0666420189216</v>
      </c>
      <c r="G867" s="230">
        <v>2027.6580584472536</v>
      </c>
      <c r="H867" s="230">
        <v>2630.087083944681</v>
      </c>
      <c r="I867" s="230">
        <v>2238.2021526961735</v>
      </c>
      <c r="J867" s="230">
        <v>2435.4199145151183</v>
      </c>
      <c r="K867" s="230">
        <v>4046.158481814119</v>
      </c>
      <c r="L867" s="230">
        <v>1930.0295973455773</v>
      </c>
      <c r="M867" s="230">
        <v>1402.5401329985355</v>
      </c>
      <c r="N867" s="230">
        <v>1008.8027470811824</v>
      </c>
      <c r="O867" s="230">
        <v>1434.6015904014216</v>
      </c>
      <c r="P867" s="230">
        <v>24013.53228959687</v>
      </c>
      <c r="Q867" s="231" t="s">
        <v>148</v>
      </c>
      <c r="R867" s="232" t="s">
        <v>70</v>
      </c>
      <c r="S867" s="232" t="s">
        <v>139</v>
      </c>
    </row>
    <row r="868" ht="15.75" customHeight="1">
      <c r="A868" s="227">
        <v>2017.0</v>
      </c>
      <c r="B868" s="228" t="s">
        <v>43</v>
      </c>
      <c r="C868" s="229" t="s">
        <v>87</v>
      </c>
      <c r="D868" s="230">
        <v>555.836186620867</v>
      </c>
      <c r="E868" s="230">
        <v>598.6626783859623</v>
      </c>
      <c r="F868" s="230">
        <v>789.5920722017677</v>
      </c>
      <c r="G868" s="230">
        <v>800.0966747046077</v>
      </c>
      <c r="H868" s="230">
        <v>1075.6356074027967</v>
      </c>
      <c r="I868" s="230">
        <v>919.4188180885541</v>
      </c>
      <c r="J868" s="230">
        <v>984.82940000146</v>
      </c>
      <c r="K868" s="230">
        <v>1660.249059299579</v>
      </c>
      <c r="L868" s="230">
        <v>793.1345526127449</v>
      </c>
      <c r="M868" s="230">
        <v>563.7965548418512</v>
      </c>
      <c r="N868" s="230">
        <v>406.427524328296</v>
      </c>
      <c r="O868" s="230">
        <v>550.8886502316403</v>
      </c>
      <c r="P868" s="230">
        <v>9698.567778720128</v>
      </c>
      <c r="Q868" s="231" t="s">
        <v>148</v>
      </c>
      <c r="R868" s="232" t="s">
        <v>70</v>
      </c>
      <c r="S868" s="232" t="s">
        <v>139</v>
      </c>
    </row>
    <row r="869" ht="15.75" customHeight="1">
      <c r="A869" s="227">
        <v>2017.0</v>
      </c>
      <c r="B869" s="228" t="s">
        <v>43</v>
      </c>
      <c r="C869" s="229" t="s">
        <v>88</v>
      </c>
      <c r="D869" s="230">
        <v>1753.179241858645</v>
      </c>
      <c r="E869" s="230">
        <v>1905.6774203312887</v>
      </c>
      <c r="F869" s="230">
        <v>2629.112112108273</v>
      </c>
      <c r="G869" s="230">
        <v>2542.407610195907</v>
      </c>
      <c r="H869" s="230">
        <v>3477.7755991352274</v>
      </c>
      <c r="I869" s="230">
        <v>2945.490030171131</v>
      </c>
      <c r="J869" s="230">
        <v>3112.1270344200384</v>
      </c>
      <c r="K869" s="230">
        <v>5562.671644707133</v>
      </c>
      <c r="L869" s="230">
        <v>2385.685731533031</v>
      </c>
      <c r="M869" s="230">
        <v>1760.7603224091677</v>
      </c>
      <c r="N869" s="230">
        <v>1208.7446782644108</v>
      </c>
      <c r="O869" s="230">
        <v>1634.1350162859435</v>
      </c>
      <c r="P869" s="230">
        <v>30917.7664414202</v>
      </c>
      <c r="Q869" s="231" t="s">
        <v>148</v>
      </c>
      <c r="R869" s="232" t="s">
        <v>70</v>
      </c>
      <c r="S869" s="232" t="s">
        <v>139</v>
      </c>
    </row>
    <row r="870" ht="15.75" customHeight="1">
      <c r="A870" s="227">
        <v>2017.0</v>
      </c>
      <c r="B870" s="228" t="s">
        <v>43</v>
      </c>
      <c r="C870" s="229" t="s">
        <v>89</v>
      </c>
      <c r="D870" s="230">
        <v>733.1124550502234</v>
      </c>
      <c r="E870" s="230">
        <v>721.5578005051804</v>
      </c>
      <c r="F870" s="230">
        <v>984.8164362595247</v>
      </c>
      <c r="G870" s="230">
        <v>1027.5038141326659</v>
      </c>
      <c r="H870" s="230">
        <v>1367.367886462788</v>
      </c>
      <c r="I870" s="230">
        <v>1159.7522494748573</v>
      </c>
      <c r="J870" s="230">
        <v>1246.9346459124704</v>
      </c>
      <c r="K870" s="230">
        <v>2138.168919220433</v>
      </c>
      <c r="L870" s="230">
        <v>970.2439691437883</v>
      </c>
      <c r="M870" s="230">
        <v>683.1809777049382</v>
      </c>
      <c r="N870" s="230">
        <v>477.31352429139577</v>
      </c>
      <c r="O870" s="230">
        <v>693.9351417551628</v>
      </c>
      <c r="P870" s="230">
        <v>12203.887819913429</v>
      </c>
      <c r="Q870" s="231" t="s">
        <v>148</v>
      </c>
      <c r="R870" s="232" t="s">
        <v>70</v>
      </c>
      <c r="S870" s="232" t="s">
        <v>139</v>
      </c>
    </row>
    <row r="871" ht="15.75" customHeight="1">
      <c r="A871" s="227">
        <v>2017.0</v>
      </c>
      <c r="B871" s="228" t="s">
        <v>43</v>
      </c>
      <c r="C871" s="229" t="s">
        <v>90</v>
      </c>
      <c r="D871" s="230">
        <v>4867.253139595305</v>
      </c>
      <c r="E871" s="230">
        <v>5327.314513210426</v>
      </c>
      <c r="F871" s="230">
        <v>6951.48722216847</v>
      </c>
      <c r="G871" s="230">
        <v>7065.602601988995</v>
      </c>
      <c r="H871" s="230">
        <v>9371.826887467523</v>
      </c>
      <c r="I871" s="230">
        <v>7998.726118529303</v>
      </c>
      <c r="J871" s="230">
        <v>8844.95166441023</v>
      </c>
      <c r="K871" s="230">
        <v>14592.034344646047</v>
      </c>
      <c r="L871" s="230">
        <v>6991.064417102256</v>
      </c>
      <c r="M871" s="230">
        <v>5088.5409848294585</v>
      </c>
      <c r="N871" s="230">
        <v>3687.5174994107165</v>
      </c>
      <c r="O871" s="230">
        <v>4900.4002571863475</v>
      </c>
      <c r="P871" s="230">
        <v>85686.7196505451</v>
      </c>
      <c r="Q871" s="231" t="s">
        <v>148</v>
      </c>
      <c r="R871" s="232" t="s">
        <v>70</v>
      </c>
      <c r="S871" s="232" t="s">
        <v>139</v>
      </c>
    </row>
    <row r="872" ht="15.75" customHeight="1">
      <c r="A872" s="227">
        <v>2017.0</v>
      </c>
      <c r="B872" s="228" t="s">
        <v>43</v>
      </c>
      <c r="C872" s="229" t="s">
        <v>91</v>
      </c>
      <c r="D872" s="230">
        <v>113297.0</v>
      </c>
      <c r="E872" s="230">
        <v>113297.0</v>
      </c>
      <c r="F872" s="230">
        <v>113297.0</v>
      </c>
      <c r="G872" s="230">
        <v>113297.0</v>
      </c>
      <c r="H872" s="230">
        <v>113297.0</v>
      </c>
      <c r="I872" s="230">
        <v>113297.0</v>
      </c>
      <c r="J872" s="230">
        <v>113297.0</v>
      </c>
      <c r="K872" s="230">
        <v>113297.0</v>
      </c>
      <c r="L872" s="230">
        <v>113297.0</v>
      </c>
      <c r="M872" s="230">
        <v>113297.0</v>
      </c>
      <c r="N872" s="230">
        <v>113297.0</v>
      </c>
      <c r="O872" s="230">
        <v>113297.0</v>
      </c>
      <c r="P872" s="230">
        <v>113297.0</v>
      </c>
      <c r="Q872" s="231" t="s">
        <v>148</v>
      </c>
      <c r="R872" s="232" t="s">
        <v>70</v>
      </c>
      <c r="S872" s="232" t="s">
        <v>139</v>
      </c>
    </row>
    <row r="873" ht="15.75" customHeight="1">
      <c r="A873" s="227">
        <v>2017.0</v>
      </c>
      <c r="B873" s="228" t="s">
        <v>43</v>
      </c>
      <c r="C873" s="229" t="s">
        <v>92</v>
      </c>
      <c r="D873" s="230">
        <v>383.35023279345387</v>
      </c>
      <c r="E873" s="230">
        <v>429.92285657012417</v>
      </c>
      <c r="F873" s="230">
        <v>422.7331686605495</v>
      </c>
      <c r="G873" s="230">
        <v>423.6196736894341</v>
      </c>
      <c r="H873" s="230">
        <v>443.1986566641524</v>
      </c>
      <c r="I873" s="230">
        <v>432.79085179900073</v>
      </c>
      <c r="J873" s="230">
        <v>450.94799410136216</v>
      </c>
      <c r="K873" s="230">
        <v>462.6534346382988</v>
      </c>
      <c r="L873" s="230">
        <v>460.2483263087464</v>
      </c>
      <c r="M873" s="230">
        <v>423.0725100777905</v>
      </c>
      <c r="N873" s="230">
        <v>412.46889415291764</v>
      </c>
      <c r="O873" s="230">
        <v>423.11553876588187</v>
      </c>
      <c r="P873" s="230">
        <v>430.67684485180934</v>
      </c>
      <c r="Q873" s="231" t="s">
        <v>148</v>
      </c>
      <c r="R873" s="232" t="s">
        <v>70</v>
      </c>
      <c r="S873" s="232" t="s">
        <v>139</v>
      </c>
    </row>
    <row r="874" ht="15.75" customHeight="1">
      <c r="A874" s="227">
        <v>2017.0</v>
      </c>
      <c r="B874" s="228" t="s">
        <v>43</v>
      </c>
      <c r="C874" s="229" t="s">
        <v>93</v>
      </c>
      <c r="D874" s="230">
        <v>127.72846629854655</v>
      </c>
      <c r="E874" s="230">
        <v>134.1764898059055</v>
      </c>
      <c r="F874" s="230">
        <v>142.16809582811433</v>
      </c>
      <c r="G874" s="230">
        <v>177.34195882573272</v>
      </c>
      <c r="H874" s="230">
        <v>249.9509858008022</v>
      </c>
      <c r="I874" s="230">
        <v>245.00369136338063</v>
      </c>
      <c r="J874" s="230">
        <v>243.8835304155566</v>
      </c>
      <c r="K874" s="230">
        <v>288.64895403173847</v>
      </c>
      <c r="L874" s="230">
        <v>269.36153331096824</v>
      </c>
      <c r="M874" s="230">
        <v>166.73958788620004</v>
      </c>
      <c r="N874" s="230">
        <v>145.87106158000182</v>
      </c>
      <c r="O874" s="230">
        <v>132.81815456350876</v>
      </c>
      <c r="P874" s="230">
        <v>193.64104247587133</v>
      </c>
      <c r="Q874" s="231" t="s">
        <v>148</v>
      </c>
      <c r="R874" s="232" t="s">
        <v>70</v>
      </c>
      <c r="S874" s="232" t="s">
        <v>139</v>
      </c>
    </row>
    <row r="875" ht="15.75" customHeight="1">
      <c r="A875" s="227">
        <v>2017.0</v>
      </c>
      <c r="B875" s="228" t="s">
        <v>43</v>
      </c>
      <c r="C875" s="229" t="s">
        <v>94</v>
      </c>
      <c r="D875" s="230">
        <v>299.8723773407889</v>
      </c>
      <c r="E875" s="230">
        <v>117.1966780621219</v>
      </c>
      <c r="F875" s="230">
        <v>129.65841534275947</v>
      </c>
      <c r="G875" s="230">
        <v>294.2648029562904</v>
      </c>
      <c r="H875" s="230">
        <v>203.45372349908288</v>
      </c>
      <c r="I875" s="230">
        <v>155.14937428173965</v>
      </c>
      <c r="J875" s="230">
        <v>246.89535369168811</v>
      </c>
      <c r="K875" s="230">
        <v>248.139445573102</v>
      </c>
      <c r="L875" s="230">
        <v>152.05753993083687</v>
      </c>
      <c r="M875" s="230">
        <v>127.97304354498708</v>
      </c>
      <c r="N875" s="230">
        <v>105.3925713293536</v>
      </c>
      <c r="O875" s="230">
        <v>309.55516190128765</v>
      </c>
      <c r="P875" s="230">
        <v>199.1340406211699</v>
      </c>
      <c r="Q875" s="231" t="s">
        <v>148</v>
      </c>
      <c r="R875" s="232" t="s">
        <v>70</v>
      </c>
      <c r="S875" s="232" t="s">
        <v>139</v>
      </c>
    </row>
    <row r="876" ht="15.75" customHeight="1">
      <c r="A876" s="227">
        <v>2017.0</v>
      </c>
      <c r="B876" s="228" t="s">
        <v>43</v>
      </c>
      <c r="C876" s="229" t="s">
        <v>95</v>
      </c>
      <c r="D876" s="230">
        <v>408.1797466297863</v>
      </c>
      <c r="E876" s="230">
        <v>580.1903244943048</v>
      </c>
      <c r="F876" s="230">
        <v>862.5042718402315</v>
      </c>
      <c r="G876" s="230">
        <v>673.4016776442985</v>
      </c>
      <c r="H876" s="230">
        <v>1057.4216301190502</v>
      </c>
      <c r="I876" s="230">
        <v>890.9050624687463</v>
      </c>
      <c r="J876" s="230">
        <v>874.9214013054498</v>
      </c>
      <c r="K876" s="230">
        <v>1822.2214420026205</v>
      </c>
      <c r="L876" s="230">
        <v>632.4606901573388</v>
      </c>
      <c r="M876" s="230">
        <v>495.8962630510581</v>
      </c>
      <c r="N876" s="230">
        <v>309.3845781692037</v>
      </c>
      <c r="O876" s="230">
        <v>322.3761614165407</v>
      </c>
      <c r="P876" s="230">
        <v>744.1552707748857</v>
      </c>
      <c r="Q876" s="231" t="s">
        <v>148</v>
      </c>
      <c r="R876" s="232" t="s">
        <v>70</v>
      </c>
      <c r="S876" s="232" t="s">
        <v>139</v>
      </c>
    </row>
    <row r="877" ht="15.75" customHeight="1">
      <c r="A877" s="227">
        <v>2017.0</v>
      </c>
      <c r="B877" s="228" t="s">
        <v>43</v>
      </c>
      <c r="C877" s="229" t="s">
        <v>96</v>
      </c>
      <c r="D877" s="230">
        <v>1219.1308230625755</v>
      </c>
      <c r="E877" s="230">
        <v>1261.4863489324564</v>
      </c>
      <c r="F877" s="230">
        <v>1557.0639516716546</v>
      </c>
      <c r="G877" s="230">
        <v>1568.6281131157557</v>
      </c>
      <c r="H877" s="230">
        <v>1954.0249960830877</v>
      </c>
      <c r="I877" s="230">
        <v>1723.8489799128674</v>
      </c>
      <c r="J877" s="230">
        <v>1816.6482795140566</v>
      </c>
      <c r="K877" s="230">
        <v>2821.66327624576</v>
      </c>
      <c r="L877" s="230">
        <v>1514.1280897078902</v>
      </c>
      <c r="M877" s="230">
        <v>1213.6814045600358</v>
      </c>
      <c r="N877" s="230">
        <v>973.1171052314767</v>
      </c>
      <c r="O877" s="230">
        <v>1187.865016647219</v>
      </c>
      <c r="P877" s="230">
        <v>1567.6071987237358</v>
      </c>
      <c r="Q877" s="231" t="s">
        <v>148</v>
      </c>
      <c r="R877" s="232" t="s">
        <v>70</v>
      </c>
      <c r="S877" s="232" t="s">
        <v>139</v>
      </c>
    </row>
    <row r="878" ht="15.75" customHeight="1">
      <c r="A878" s="227">
        <v>2017.0</v>
      </c>
      <c r="B878" s="228" t="s">
        <v>43</v>
      </c>
      <c r="C878" s="229" t="s">
        <v>97</v>
      </c>
      <c r="D878" s="230">
        <v>245.32557700402086</v>
      </c>
      <c r="E878" s="230">
        <v>268.8205631693154</v>
      </c>
      <c r="F878" s="230">
        <v>356.73981348524035</v>
      </c>
      <c r="G878" s="230">
        <v>358.56467692314396</v>
      </c>
      <c r="H878" s="230">
        <v>480.62922792932125</v>
      </c>
      <c r="I878" s="230">
        <v>409.91064053530323</v>
      </c>
      <c r="J878" s="230">
        <v>450.00750521975334</v>
      </c>
      <c r="K878" s="230">
        <v>756.2333297636342</v>
      </c>
      <c r="L878" s="230">
        <v>352.47214784383954</v>
      </c>
      <c r="M878" s="230">
        <v>257.2036636739</v>
      </c>
      <c r="N878" s="230">
        <v>182.88145079408517</v>
      </c>
      <c r="O878" s="230">
        <v>241.5821239933031</v>
      </c>
      <c r="P878" s="230">
        <v>363.3642266945717</v>
      </c>
      <c r="Q878" s="231" t="s">
        <v>148</v>
      </c>
      <c r="R878" s="232" t="s">
        <v>70</v>
      </c>
      <c r="S878" s="232" t="s">
        <v>139</v>
      </c>
    </row>
    <row r="879" ht="15.75" customHeight="1">
      <c r="A879" s="227">
        <v>2017.0</v>
      </c>
      <c r="B879" s="228" t="s">
        <v>43</v>
      </c>
      <c r="C879" s="229" t="s">
        <v>98</v>
      </c>
      <c r="D879" s="230">
        <v>1464.4564000665964</v>
      </c>
      <c r="E879" s="230">
        <v>1530.3069121017718</v>
      </c>
      <c r="F879" s="230">
        <v>1913.803765156895</v>
      </c>
      <c r="G879" s="230">
        <v>1927.1927900388996</v>
      </c>
      <c r="H879" s="230">
        <v>2434.654224012409</v>
      </c>
      <c r="I879" s="230">
        <v>2133.7596204481706</v>
      </c>
      <c r="J879" s="230">
        <v>2266.65578473381</v>
      </c>
      <c r="K879" s="230">
        <v>3577.896606009394</v>
      </c>
      <c r="L879" s="230">
        <v>1866.6002375517298</v>
      </c>
      <c r="M879" s="230">
        <v>1470.8850682339357</v>
      </c>
      <c r="N879" s="230">
        <v>1155.9985560255618</v>
      </c>
      <c r="O879" s="230">
        <v>1429.447140640522</v>
      </c>
      <c r="P879" s="230">
        <v>1930.9714254183082</v>
      </c>
      <c r="Q879" s="231" t="s">
        <v>148</v>
      </c>
      <c r="R879" s="232" t="s">
        <v>70</v>
      </c>
      <c r="S879" s="232" t="s">
        <v>139</v>
      </c>
    </row>
    <row r="880" ht="15.75" customHeight="1">
      <c r="A880" s="227">
        <v>2017.0</v>
      </c>
      <c r="B880" s="228" t="s">
        <v>43</v>
      </c>
      <c r="C880" s="229" t="s">
        <v>99</v>
      </c>
      <c r="D880" s="230">
        <v>415.6610513504527</v>
      </c>
      <c r="E880" s="230">
        <v>415.7727201196003</v>
      </c>
      <c r="F880" s="230">
        <v>418.7478873239437</v>
      </c>
      <c r="G880" s="230">
        <v>422.1</v>
      </c>
      <c r="H880" s="230">
        <v>422.1</v>
      </c>
      <c r="I880" s="230">
        <v>422.1</v>
      </c>
      <c r="J880" s="230">
        <v>422.1</v>
      </c>
      <c r="K880" s="230">
        <v>422.1</v>
      </c>
      <c r="L880" s="230">
        <v>422.1</v>
      </c>
      <c r="M880" s="230">
        <v>420.1768156424581</v>
      </c>
      <c r="N880" s="230">
        <v>413.8495357620584</v>
      </c>
      <c r="O880" s="230">
        <v>413.06785437802523</v>
      </c>
      <c r="P880" s="230">
        <v>419.1563220480448</v>
      </c>
      <c r="Q880" s="231" t="s">
        <v>148</v>
      </c>
      <c r="R880" s="232" t="s">
        <v>70</v>
      </c>
      <c r="S880" s="232" t="s">
        <v>139</v>
      </c>
    </row>
    <row r="881" ht="15.75" customHeight="1">
      <c r="A881" s="227">
        <v>2017.0</v>
      </c>
      <c r="B881" s="228" t="s">
        <v>43</v>
      </c>
      <c r="C881" s="229" t="s">
        <v>100</v>
      </c>
      <c r="D881" s="230">
        <v>287.2584628805761</v>
      </c>
      <c r="E881" s="230">
        <v>292.6110530435996</v>
      </c>
      <c r="F881" s="230">
        <v>384.9430900727114</v>
      </c>
      <c r="G881" s="230">
        <v>402.53023888691274</v>
      </c>
      <c r="H881" s="230">
        <v>522.1243186360342</v>
      </c>
      <c r="I881" s="230">
        <v>444.3274069060347</v>
      </c>
      <c r="J881" s="230">
        <v>483.4790342955733</v>
      </c>
      <c r="K881" s="230">
        <v>803.2425060397894</v>
      </c>
      <c r="L881" s="230">
        <v>383.1490579201804</v>
      </c>
      <c r="M881" s="230">
        <v>278.4319636303555</v>
      </c>
      <c r="N881" s="230">
        <v>200.26730300045094</v>
      </c>
      <c r="O881" s="230">
        <v>284.7967972144408</v>
      </c>
      <c r="P881" s="230">
        <v>397.26343604388825</v>
      </c>
      <c r="Q881" s="231" t="s">
        <v>148</v>
      </c>
      <c r="R881" s="232" t="s">
        <v>70</v>
      </c>
      <c r="S881" s="232" t="s">
        <v>139</v>
      </c>
    </row>
    <row r="882" ht="15.75" customHeight="1">
      <c r="A882" s="227">
        <v>2017.0</v>
      </c>
      <c r="B882" s="228" t="s">
        <v>43</v>
      </c>
      <c r="C882" s="229" t="s">
        <v>101</v>
      </c>
      <c r="D882" s="230">
        <v>133.90432689106208</v>
      </c>
      <c r="E882" s="230">
        <v>144.22148991668976</v>
      </c>
      <c r="F882" s="230">
        <v>190.2175451898283</v>
      </c>
      <c r="G882" s="230">
        <v>192.74816799067952</v>
      </c>
      <c r="H882" s="230">
        <v>259.1271771364067</v>
      </c>
      <c r="I882" s="230">
        <v>221.49359996796903</v>
      </c>
      <c r="J882" s="230">
        <v>237.2514080298156</v>
      </c>
      <c r="K882" s="230">
        <v>399.9641227185317</v>
      </c>
      <c r="L882" s="230">
        <v>191.07095032316522</v>
      </c>
      <c r="M882" s="230">
        <v>135.82202813846746</v>
      </c>
      <c r="N882" s="230">
        <v>97.91086903865522</v>
      </c>
      <c r="O882" s="230">
        <v>132.71243520441968</v>
      </c>
      <c r="P882" s="230">
        <v>194.70367671214083</v>
      </c>
      <c r="Q882" s="231" t="s">
        <v>148</v>
      </c>
      <c r="R882" s="232" t="s">
        <v>70</v>
      </c>
      <c r="S882" s="232" t="s">
        <v>139</v>
      </c>
    </row>
    <row r="883" ht="15.75" customHeight="1">
      <c r="A883" s="227">
        <v>2017.0</v>
      </c>
      <c r="B883" s="228" t="s">
        <v>43</v>
      </c>
      <c r="C883" s="229" t="s">
        <v>102</v>
      </c>
      <c r="D883" s="230">
        <v>317.2876187607384</v>
      </c>
      <c r="E883" s="230">
        <v>344.8864989879756</v>
      </c>
      <c r="F883" s="230">
        <v>475.8125704371692</v>
      </c>
      <c r="G883" s="230">
        <v>460.1209261997864</v>
      </c>
      <c r="H883" s="230">
        <v>629.4023520743841</v>
      </c>
      <c r="I883" s="230">
        <v>533.0701479021081</v>
      </c>
      <c r="J883" s="230">
        <v>563.2278505563481</v>
      </c>
      <c r="K883" s="230">
        <v>1006.7235556735574</v>
      </c>
      <c r="L883" s="230">
        <v>431.7576473624576</v>
      </c>
      <c r="M883" s="230">
        <v>318.65963078214395</v>
      </c>
      <c r="N883" s="230">
        <v>218.75670866923952</v>
      </c>
      <c r="O883" s="230">
        <v>295.7431822551275</v>
      </c>
      <c r="P883" s="230">
        <v>466.2873908050863</v>
      </c>
      <c r="Q883" s="231" t="s">
        <v>148</v>
      </c>
      <c r="R883" s="232" t="s">
        <v>70</v>
      </c>
      <c r="S883" s="232" t="s">
        <v>139</v>
      </c>
    </row>
    <row r="884" ht="15.75" customHeight="1">
      <c r="A884" s="227">
        <v>2017.0</v>
      </c>
      <c r="B884" s="228" t="s">
        <v>43</v>
      </c>
      <c r="C884" s="229" t="s">
        <v>103</v>
      </c>
      <c r="D884" s="230">
        <v>65.0193631797463</v>
      </c>
      <c r="E884" s="230">
        <v>63.99458686459123</v>
      </c>
      <c r="F884" s="230">
        <v>87.34285864800218</v>
      </c>
      <c r="G884" s="230">
        <v>91.12878003837699</v>
      </c>
      <c r="H884" s="230">
        <v>121.2711482362627</v>
      </c>
      <c r="I884" s="230">
        <v>102.85782513675561</v>
      </c>
      <c r="J884" s="230">
        <v>110.58998663231968</v>
      </c>
      <c r="K884" s="230">
        <v>189.63309181388135</v>
      </c>
      <c r="L884" s="230">
        <v>86.0504341020871</v>
      </c>
      <c r="M884" s="230">
        <v>60.59096636661077</v>
      </c>
      <c r="N884" s="230">
        <v>42.33268876107258</v>
      </c>
      <c r="O884" s="230">
        <v>61.54474759520581</v>
      </c>
      <c r="P884" s="230">
        <v>90.19637311457603</v>
      </c>
      <c r="Q884" s="231" t="s">
        <v>148</v>
      </c>
      <c r="R884" s="232" t="s">
        <v>70</v>
      </c>
      <c r="S884" s="232" t="s">
        <v>139</v>
      </c>
    </row>
    <row r="885" ht="15.75" customHeight="1">
      <c r="A885" s="227">
        <v>2017.0</v>
      </c>
      <c r="B885" s="228" t="s">
        <v>43</v>
      </c>
      <c r="C885" s="229" t="s">
        <v>104</v>
      </c>
      <c r="D885" s="230">
        <v>9.192865514200303</v>
      </c>
      <c r="E885" s="230">
        <v>15.416206719661727</v>
      </c>
      <c r="F885" s="230">
        <v>14.361898739826062</v>
      </c>
      <c r="G885" s="230">
        <v>14.617455895074443</v>
      </c>
      <c r="H885" s="230">
        <v>17.231919409722874</v>
      </c>
      <c r="I885" s="230">
        <v>15.684399152181154</v>
      </c>
      <c r="J885" s="230">
        <v>18.07773862775839</v>
      </c>
      <c r="K885" s="230">
        <v>19.63677154813359</v>
      </c>
      <c r="L885" s="230">
        <v>19.429971712124598</v>
      </c>
      <c r="M885" s="230">
        <v>14.797990536747601</v>
      </c>
      <c r="N885" s="230">
        <v>13.529039825600197</v>
      </c>
      <c r="O885" s="230">
        <v>14.78938150300905</v>
      </c>
      <c r="P885" s="230">
        <v>186.76563918403997</v>
      </c>
      <c r="Q885" s="231" t="s">
        <v>148</v>
      </c>
      <c r="R885" s="232" t="s">
        <v>70</v>
      </c>
      <c r="S885" s="232" t="s">
        <v>139</v>
      </c>
    </row>
    <row r="886" ht="15.75" customHeight="1">
      <c r="A886" s="227">
        <v>2017.0</v>
      </c>
      <c r="B886" s="228" t="s">
        <v>43</v>
      </c>
      <c r="C886" s="229" t="s">
        <v>105</v>
      </c>
      <c r="D886" s="230">
        <v>5.885308519874491</v>
      </c>
      <c r="E886" s="230">
        <v>7.354408086317161</v>
      </c>
      <c r="F886" s="230">
        <v>8.829777662648763</v>
      </c>
      <c r="G886" s="230">
        <v>15.841306307022993</v>
      </c>
      <c r="H886" s="230">
        <v>30.73940932730183</v>
      </c>
      <c r="I886" s="230">
        <v>29.66092381575308</v>
      </c>
      <c r="J886" s="230">
        <v>29.79542521076472</v>
      </c>
      <c r="K886" s="230">
        <v>39.162649860396975</v>
      </c>
      <c r="L886" s="230">
        <v>35.02578277184738</v>
      </c>
      <c r="M886" s="230">
        <v>13.827774356589982</v>
      </c>
      <c r="N886" s="230">
        <v>9.86380348974</v>
      </c>
      <c r="O886" s="230">
        <v>7.082342389678931</v>
      </c>
      <c r="P886" s="230">
        <v>233.06891179793632</v>
      </c>
      <c r="Q886" s="231" t="s">
        <v>148</v>
      </c>
      <c r="R886" s="232" t="s">
        <v>70</v>
      </c>
      <c r="S886" s="232" t="s">
        <v>139</v>
      </c>
    </row>
    <row r="887" ht="15.75" customHeight="1">
      <c r="A887" s="227">
        <v>2017.0</v>
      </c>
      <c r="B887" s="228" t="s">
        <v>43</v>
      </c>
      <c r="C887" s="229" t="s">
        <v>106</v>
      </c>
      <c r="D887" s="230">
        <v>55.62334241495685</v>
      </c>
      <c r="E887" s="230">
        <v>21.73881773157293</v>
      </c>
      <c r="F887" s="230">
        <v>24.050346009012078</v>
      </c>
      <c r="G887" s="230">
        <v>54.583193159222546</v>
      </c>
      <c r="H887" s="230">
        <v>37.73864144521231</v>
      </c>
      <c r="I887" s="230">
        <v>28.778665269765934</v>
      </c>
      <c r="J887" s="230">
        <v>45.79663162321773</v>
      </c>
      <c r="K887" s="230">
        <v>46.027398289121436</v>
      </c>
      <c r="L887" s="230">
        <v>28.205160759895236</v>
      </c>
      <c r="M887" s="230">
        <v>23.737726309140662</v>
      </c>
      <c r="N887" s="230">
        <v>19.54927337766501</v>
      </c>
      <c r="O887" s="230">
        <v>57.419402612014636</v>
      </c>
      <c r="P887" s="230">
        <v>443.2485990007974</v>
      </c>
      <c r="Q887" s="231" t="s">
        <v>148</v>
      </c>
      <c r="R887" s="232" t="s">
        <v>70</v>
      </c>
      <c r="S887" s="232" t="s">
        <v>139</v>
      </c>
    </row>
    <row r="888" ht="15.75" customHeight="1">
      <c r="A888" s="227">
        <v>2017.0</v>
      </c>
      <c r="B888" s="228" t="s">
        <v>43</v>
      </c>
      <c r="C888" s="229" t="s">
        <v>107</v>
      </c>
      <c r="D888" s="230">
        <v>101.38366748073167</v>
      </c>
      <c r="E888" s="230">
        <v>144.10764723076534</v>
      </c>
      <c r="F888" s="230">
        <v>214.22877303187477</v>
      </c>
      <c r="G888" s="230">
        <v>167.25947901863483</v>
      </c>
      <c r="H888" s="230">
        <v>262.6423378917838</v>
      </c>
      <c r="I888" s="230">
        <v>221.2829601566534</v>
      </c>
      <c r="J888" s="230">
        <v>217.31293910126254</v>
      </c>
      <c r="K888" s="230">
        <v>452.6032814651458</v>
      </c>
      <c r="L888" s="230">
        <v>157.09055835076205</v>
      </c>
      <c r="M888" s="230">
        <v>123.17069196406113</v>
      </c>
      <c r="N888" s="230">
        <v>76.84492789207894</v>
      </c>
      <c r="O888" s="230">
        <v>80.07177676655505</v>
      </c>
      <c r="P888" s="230">
        <v>2217.9990403503093</v>
      </c>
      <c r="Q888" s="231" t="s">
        <v>148</v>
      </c>
      <c r="R888" s="232" t="s">
        <v>70</v>
      </c>
      <c r="S888" s="232" t="s">
        <v>139</v>
      </c>
    </row>
    <row r="889" ht="15.75" customHeight="1">
      <c r="A889" s="227">
        <v>2017.0</v>
      </c>
      <c r="B889" s="228" t="s">
        <v>43</v>
      </c>
      <c r="C889" s="229" t="s">
        <v>108</v>
      </c>
      <c r="D889" s="230">
        <v>172.08518392976333</v>
      </c>
      <c r="E889" s="230">
        <v>188.61707976831715</v>
      </c>
      <c r="F889" s="230">
        <v>261.4707954433617</v>
      </c>
      <c r="G889" s="230">
        <v>252.3014343799548</v>
      </c>
      <c r="H889" s="230">
        <v>348.3523080740208</v>
      </c>
      <c r="I889" s="230">
        <v>295.40694839435355</v>
      </c>
      <c r="J889" s="230">
        <v>310.9827345630034</v>
      </c>
      <c r="K889" s="230">
        <v>557.4301011627978</v>
      </c>
      <c r="L889" s="230">
        <v>239.75147359462926</v>
      </c>
      <c r="M889" s="230">
        <v>175.53418316653938</v>
      </c>
      <c r="N889" s="230">
        <v>119.78704458508415</v>
      </c>
      <c r="O889" s="230">
        <v>159.36290327125766</v>
      </c>
      <c r="P889" s="230">
        <v>3081.0821903330825</v>
      </c>
      <c r="Q889" s="231" t="s">
        <v>148</v>
      </c>
      <c r="R889" s="232" t="s">
        <v>70</v>
      </c>
      <c r="S889" s="232" t="s">
        <v>139</v>
      </c>
    </row>
    <row r="890" ht="15.75" customHeight="1">
      <c r="A890" s="227">
        <v>2017.0</v>
      </c>
      <c r="B890" s="228" t="s">
        <v>43</v>
      </c>
      <c r="C890" s="229" t="s">
        <v>109</v>
      </c>
      <c r="D890" s="230">
        <v>4.554409200223247</v>
      </c>
      <c r="E890" s="230">
        <v>9.976083070080124</v>
      </c>
      <c r="F890" s="230">
        <v>7.659748622539604</v>
      </c>
      <c r="G890" s="230">
        <v>6.16988369416839</v>
      </c>
      <c r="H890" s="230">
        <v>7.422041327340843</v>
      </c>
      <c r="I890" s="230">
        <v>6.033856682689326</v>
      </c>
      <c r="J890" s="230">
        <v>8.536548131262752</v>
      </c>
      <c r="K890" s="230">
        <v>7.392461092931059</v>
      </c>
      <c r="L890" s="230">
        <v>11.26683161013923</v>
      </c>
      <c r="M890" s="230">
        <v>6.221800088277668</v>
      </c>
      <c r="N890" s="230">
        <v>8.835728249233567</v>
      </c>
      <c r="O890" s="230">
        <v>11.402037693407546</v>
      </c>
      <c r="P890" s="230">
        <v>95.47142946229337</v>
      </c>
      <c r="Q890" s="231" t="s">
        <v>148</v>
      </c>
      <c r="R890" s="232" t="s">
        <v>70</v>
      </c>
      <c r="S890" s="232" t="s">
        <v>139</v>
      </c>
    </row>
    <row r="891" ht="15.75" customHeight="1">
      <c r="A891" s="227">
        <v>2017.0</v>
      </c>
      <c r="B891" s="228" t="s">
        <v>43</v>
      </c>
      <c r="C891" s="229" t="s">
        <v>110</v>
      </c>
      <c r="D891" s="230">
        <v>0.6844454026140612</v>
      </c>
      <c r="E891" s="230">
        <v>0.9740269814676398</v>
      </c>
      <c r="F891" s="230">
        <v>1.196060214165873</v>
      </c>
      <c r="G891" s="230">
        <v>2.3014553253964394</v>
      </c>
      <c r="H891" s="230">
        <v>4.40667272870367</v>
      </c>
      <c r="I891" s="230">
        <v>3.9002418294992265</v>
      </c>
      <c r="J891" s="230">
        <v>4.125233084704649</v>
      </c>
      <c r="K891" s="230">
        <v>5.777216286497193</v>
      </c>
      <c r="L891" s="230">
        <v>5.476922868962278</v>
      </c>
      <c r="M891" s="230">
        <v>2.130081909123898</v>
      </c>
      <c r="N891" s="230">
        <v>1.6190499535402387</v>
      </c>
      <c r="O891" s="230">
        <v>0.8970241709503382</v>
      </c>
      <c r="P891" s="230">
        <v>33.48843075562551</v>
      </c>
      <c r="Q891" s="231" t="s">
        <v>148</v>
      </c>
      <c r="R891" s="232" t="s">
        <v>70</v>
      </c>
      <c r="S891" s="232" t="s">
        <v>139</v>
      </c>
    </row>
    <row r="892" ht="15.75" customHeight="1">
      <c r="A892" s="227">
        <v>2017.0</v>
      </c>
      <c r="B892" s="228" t="s">
        <v>43</v>
      </c>
      <c r="C892" s="229" t="s">
        <v>111</v>
      </c>
      <c r="D892" s="230">
        <v>22.249336965982742</v>
      </c>
      <c r="E892" s="230">
        <v>10.35181796741568</v>
      </c>
      <c r="F892" s="230">
        <v>11.18620744605213</v>
      </c>
      <c r="G892" s="230">
        <v>20.21599746637872</v>
      </c>
      <c r="H892" s="230">
        <v>17.153927929641956</v>
      </c>
      <c r="I892" s="230">
        <v>13.704126318936158</v>
      </c>
      <c r="J892" s="230">
        <v>18.318652649287092</v>
      </c>
      <c r="K892" s="230">
        <v>17.702845495815936</v>
      </c>
      <c r="L892" s="230">
        <v>12.997769935435594</v>
      </c>
      <c r="M892" s="230">
        <v>11.092395471561057</v>
      </c>
      <c r="N892" s="230">
        <v>9.630183929884243</v>
      </c>
      <c r="O892" s="230">
        <v>22.08438562000563</v>
      </c>
      <c r="P892" s="230">
        <v>186.68764719639694</v>
      </c>
      <c r="Q892" s="231" t="s">
        <v>148</v>
      </c>
      <c r="R892" s="232" t="s">
        <v>70</v>
      </c>
      <c r="S892" s="232" t="s">
        <v>139</v>
      </c>
    </row>
    <row r="893" ht="15.75" customHeight="1">
      <c r="A893" s="227">
        <v>2017.0</v>
      </c>
      <c r="B893" s="228" t="s">
        <v>43</v>
      </c>
      <c r="C893" s="229" t="s">
        <v>112</v>
      </c>
      <c r="D893" s="230">
        <v>101.38366748073167</v>
      </c>
      <c r="E893" s="230">
        <v>144.10764723076534</v>
      </c>
      <c r="F893" s="230">
        <v>214.22877303187477</v>
      </c>
      <c r="G893" s="230">
        <v>167.25947901863483</v>
      </c>
      <c r="H893" s="230">
        <v>262.6423378917838</v>
      </c>
      <c r="I893" s="230">
        <v>221.2829601566534</v>
      </c>
      <c r="J893" s="230">
        <v>217.31293910126254</v>
      </c>
      <c r="K893" s="230">
        <v>452.6032814651458</v>
      </c>
      <c r="L893" s="230">
        <v>157.09055835076205</v>
      </c>
      <c r="M893" s="230">
        <v>123.17069196406113</v>
      </c>
      <c r="N893" s="230">
        <v>76.84492789207894</v>
      </c>
      <c r="O893" s="230">
        <v>80.07177676655505</v>
      </c>
      <c r="P893" s="230">
        <v>2217.9990403503093</v>
      </c>
      <c r="Q893" s="231" t="s">
        <v>148</v>
      </c>
      <c r="R893" s="232" t="s">
        <v>70</v>
      </c>
      <c r="S893" s="232" t="s">
        <v>139</v>
      </c>
    </row>
    <row r="894" ht="15.75" customHeight="1">
      <c r="A894" s="227">
        <v>2017.0</v>
      </c>
      <c r="B894" s="228" t="s">
        <v>43</v>
      </c>
      <c r="C894" s="229" t="s">
        <v>113</v>
      </c>
      <c r="D894" s="230">
        <v>128.87185904955172</v>
      </c>
      <c r="E894" s="230">
        <v>165.4095752497288</v>
      </c>
      <c r="F894" s="230">
        <v>234.27078931463237</v>
      </c>
      <c r="G894" s="230">
        <v>195.94681550457838</v>
      </c>
      <c r="H894" s="230">
        <v>291.6249798774703</v>
      </c>
      <c r="I894" s="230">
        <v>244.9211849877781</v>
      </c>
      <c r="J894" s="230">
        <v>248.29337296651704</v>
      </c>
      <c r="K894" s="230">
        <v>483.47580434039</v>
      </c>
      <c r="L894" s="230">
        <v>186.83208276529916</v>
      </c>
      <c r="M894" s="230">
        <v>142.61496943302376</v>
      </c>
      <c r="N894" s="230">
        <v>96.92989002473699</v>
      </c>
      <c r="O894" s="230">
        <v>114.45522425091856</v>
      </c>
      <c r="P894" s="230">
        <v>2533.6465477646248</v>
      </c>
      <c r="Q894" s="231" t="s">
        <v>148</v>
      </c>
      <c r="R894" s="232" t="s">
        <v>70</v>
      </c>
      <c r="S894" s="232" t="s">
        <v>139</v>
      </c>
    </row>
    <row r="895" ht="15.75" customHeight="1">
      <c r="A895" s="227">
        <v>2017.0</v>
      </c>
      <c r="B895" s="228" t="s">
        <v>43</v>
      </c>
      <c r="C895" s="229" t="s">
        <v>114</v>
      </c>
      <c r="D895" s="230">
        <v>2.7154460683452073</v>
      </c>
      <c r="E895" s="230">
        <v>6.111310560648951</v>
      </c>
      <c r="F895" s="230">
        <v>5.971358386395769</v>
      </c>
      <c r="G895" s="230">
        <v>4.501286133931377</v>
      </c>
      <c r="H895" s="230">
        <v>5.5694766634317805</v>
      </c>
      <c r="I895" s="230">
        <v>5.073490931632254</v>
      </c>
      <c r="J895" s="230">
        <v>5.4361892137322325</v>
      </c>
      <c r="K895" s="230">
        <v>5.897422392838085</v>
      </c>
      <c r="L895" s="230">
        <v>5.954181576120108</v>
      </c>
      <c r="M895" s="230">
        <v>5.536933226635818</v>
      </c>
      <c r="N895" s="230">
        <v>4.996024309368256</v>
      </c>
      <c r="O895" s="230">
        <v>4.489326821967699</v>
      </c>
      <c r="P895" s="230">
        <v>62.25244628504753</v>
      </c>
      <c r="Q895" s="231" t="s">
        <v>148</v>
      </c>
      <c r="R895" s="232" t="s">
        <v>70</v>
      </c>
      <c r="S895" s="232" t="s">
        <v>139</v>
      </c>
    </row>
    <row r="896" ht="15.75" customHeight="1">
      <c r="A896" s="227">
        <v>2017.0</v>
      </c>
      <c r="B896" s="228" t="s">
        <v>43</v>
      </c>
      <c r="C896" s="229" t="s">
        <v>115</v>
      </c>
      <c r="D896" s="230">
        <v>1.6469417166130285</v>
      </c>
      <c r="E896" s="230">
        <v>2.380050265833539</v>
      </c>
      <c r="F896" s="230">
        <v>2.5179737499884314</v>
      </c>
      <c r="G896" s="230">
        <v>4.230725764419983</v>
      </c>
      <c r="H896" s="230">
        <v>8.935133077998064</v>
      </c>
      <c r="I896" s="230">
        <v>8.62058541644577</v>
      </c>
      <c r="J896" s="230">
        <v>8.229291735939972</v>
      </c>
      <c r="K896" s="230">
        <v>10.809410169027961</v>
      </c>
      <c r="L896" s="230">
        <v>10.169606863193295</v>
      </c>
      <c r="M896" s="230">
        <v>3.683765536961977</v>
      </c>
      <c r="N896" s="230">
        <v>2.7877499145280895</v>
      </c>
      <c r="O896" s="230">
        <v>1.7030943597221775</v>
      </c>
      <c r="P896" s="230">
        <v>65.71432857067228</v>
      </c>
      <c r="Q896" s="231" t="s">
        <v>148</v>
      </c>
      <c r="R896" s="232" t="s">
        <v>70</v>
      </c>
      <c r="S896" s="232" t="s">
        <v>139</v>
      </c>
    </row>
    <row r="897" ht="15.75" customHeight="1">
      <c r="A897" s="227">
        <v>2017.0</v>
      </c>
      <c r="B897" s="228" t="s">
        <v>43</v>
      </c>
      <c r="C897" s="229" t="s">
        <v>116</v>
      </c>
      <c r="D897" s="230">
        <v>15.759947017571106</v>
      </c>
      <c r="E897" s="230">
        <v>6.15933169061233</v>
      </c>
      <c r="F897" s="230">
        <v>6.814264702553422</v>
      </c>
      <c r="G897" s="230">
        <v>15.46523806177972</v>
      </c>
      <c r="H897" s="230">
        <v>10.692615076143488</v>
      </c>
      <c r="I897" s="230">
        <v>8.153955159767015</v>
      </c>
      <c r="J897" s="230">
        <v>12.975712293245023</v>
      </c>
      <c r="K897" s="230">
        <v>13.04109618191774</v>
      </c>
      <c r="L897" s="230">
        <v>7.991462215303651</v>
      </c>
      <c r="M897" s="230">
        <v>6.725689120923187</v>
      </c>
      <c r="N897" s="230">
        <v>5.53896079033842</v>
      </c>
      <c r="O897" s="230">
        <v>16.268830740070815</v>
      </c>
      <c r="P897" s="230">
        <v>125.58710305022592</v>
      </c>
      <c r="Q897" s="231" t="s">
        <v>148</v>
      </c>
      <c r="R897" s="232" t="s">
        <v>70</v>
      </c>
      <c r="S897" s="232" t="s">
        <v>139</v>
      </c>
    </row>
    <row r="898" ht="15.75" customHeight="1">
      <c r="A898" s="227">
        <v>2017.0</v>
      </c>
      <c r="B898" s="228" t="s">
        <v>43</v>
      </c>
      <c r="C898" s="229" t="s">
        <v>117</v>
      </c>
      <c r="D898" s="230">
        <v>24.078621026673773</v>
      </c>
      <c r="E898" s="230">
        <v>39.114932819779156</v>
      </c>
      <c r="F898" s="230">
        <v>58.14780982293743</v>
      </c>
      <c r="G898" s="230">
        <v>37.633382779192836</v>
      </c>
      <c r="H898" s="230">
        <v>59.09452602565136</v>
      </c>
      <c r="I898" s="230">
        <v>56.90133261171088</v>
      </c>
      <c r="J898" s="230">
        <v>48.89541129778407</v>
      </c>
      <c r="K898" s="230">
        <v>101.83573832965781</v>
      </c>
      <c r="L898" s="230">
        <v>37.30900760830598</v>
      </c>
      <c r="M898" s="230">
        <v>33.43204496167374</v>
      </c>
      <c r="N898" s="230">
        <v>20.85790899927857</v>
      </c>
      <c r="O898" s="230">
        <v>19.017046982056822</v>
      </c>
      <c r="P898" s="230">
        <v>536.3177632647025</v>
      </c>
      <c r="Q898" s="231" t="s">
        <v>148</v>
      </c>
      <c r="R898" s="232" t="s">
        <v>70</v>
      </c>
      <c r="S898" s="232" t="s">
        <v>139</v>
      </c>
    </row>
    <row r="899" ht="15.75" customHeight="1">
      <c r="A899" s="227">
        <v>2017.0</v>
      </c>
      <c r="B899" s="228" t="s">
        <v>43</v>
      </c>
      <c r="C899" s="229" t="s">
        <v>118</v>
      </c>
      <c r="D899" s="230">
        <v>44.20095582920311</v>
      </c>
      <c r="E899" s="230">
        <v>53.765625336873974</v>
      </c>
      <c r="F899" s="230">
        <v>73.45140666187505</v>
      </c>
      <c r="G899" s="230">
        <v>61.83063273932392</v>
      </c>
      <c r="H899" s="230">
        <v>84.29175084322469</v>
      </c>
      <c r="I899" s="230">
        <v>78.74936411955592</v>
      </c>
      <c r="J899" s="230">
        <v>75.53660454070129</v>
      </c>
      <c r="K899" s="230">
        <v>131.5836670734416</v>
      </c>
      <c r="L899" s="230">
        <v>61.42425826292303</v>
      </c>
      <c r="M899" s="230">
        <v>49.37843284619472</v>
      </c>
      <c r="N899" s="230">
        <v>34.18064401351334</v>
      </c>
      <c r="O899" s="230">
        <v>41.47829890381752</v>
      </c>
      <c r="P899" s="230">
        <v>789.8716411706481</v>
      </c>
      <c r="Q899" s="231" t="s">
        <v>148</v>
      </c>
      <c r="R899" s="232" t="s">
        <v>70</v>
      </c>
      <c r="S899" s="232" t="s">
        <v>139</v>
      </c>
    </row>
    <row r="900" ht="15.75" customHeight="1">
      <c r="A900" s="227">
        <v>2017.0</v>
      </c>
      <c r="B900" s="228" t="s">
        <v>43</v>
      </c>
      <c r="C900" s="229" t="s">
        <v>119</v>
      </c>
      <c r="D900" s="230">
        <v>1.3675394690540277</v>
      </c>
      <c r="E900" s="230">
        <v>3.947703466766085</v>
      </c>
      <c r="F900" s="230">
        <v>3.195095036903641</v>
      </c>
      <c r="G900" s="230">
        <v>1.8913707790805447</v>
      </c>
      <c r="H900" s="230">
        <v>2.392425120453797</v>
      </c>
      <c r="I900" s="230">
        <v>1.9320189758213315</v>
      </c>
      <c r="J900" s="230">
        <v>2.540623018406376</v>
      </c>
      <c r="K900" s="230">
        <v>2.1802547379556834</v>
      </c>
      <c r="L900" s="230">
        <v>3.42575107398047</v>
      </c>
      <c r="M900" s="230">
        <v>2.2718816382504516</v>
      </c>
      <c r="N900" s="230">
        <v>3.283946299800467</v>
      </c>
      <c r="O900" s="230">
        <v>3.4586859129261778</v>
      </c>
      <c r="P900" s="230">
        <v>31.88729552939905</v>
      </c>
      <c r="Q900" s="231" t="s">
        <v>148</v>
      </c>
      <c r="R900" s="232" t="s">
        <v>70</v>
      </c>
      <c r="S900" s="232" t="s">
        <v>139</v>
      </c>
    </row>
    <row r="901" ht="15.75" customHeight="1">
      <c r="A901" s="227">
        <v>2017.0</v>
      </c>
      <c r="B901" s="228" t="s">
        <v>43</v>
      </c>
      <c r="C901" s="229" t="s">
        <v>120</v>
      </c>
      <c r="D901" s="230">
        <v>0.19161058255966895</v>
      </c>
      <c r="E901" s="230">
        <v>0.3155077440111593</v>
      </c>
      <c r="F901" s="230">
        <v>0.34119167696360636</v>
      </c>
      <c r="G901" s="230">
        <v>0.6141739563763093</v>
      </c>
      <c r="H901" s="230">
        <v>1.2810832070759952</v>
      </c>
      <c r="I901" s="230">
        <v>1.1337335469965422</v>
      </c>
      <c r="J901" s="230">
        <v>1.1377088010550613</v>
      </c>
      <c r="K901" s="230">
        <v>1.5916840151379261</v>
      </c>
      <c r="L901" s="230">
        <v>1.59057255642548</v>
      </c>
      <c r="M901" s="230">
        <v>0.5673197728301534</v>
      </c>
      <c r="N901" s="230">
        <v>0.45777249502337436</v>
      </c>
      <c r="O901" s="230">
        <v>0.21515629428564076</v>
      </c>
      <c r="P901" s="230">
        <v>9.437514648740917</v>
      </c>
      <c r="Q901" s="231" t="s">
        <v>148</v>
      </c>
      <c r="R901" s="232" t="s">
        <v>70</v>
      </c>
      <c r="S901" s="232" t="s">
        <v>139</v>
      </c>
    </row>
    <row r="902" ht="15.75" customHeight="1">
      <c r="A902" s="227">
        <v>2017.0</v>
      </c>
      <c r="B902" s="228" t="s">
        <v>43</v>
      </c>
      <c r="C902" s="229" t="s">
        <v>121</v>
      </c>
      <c r="D902" s="230">
        <v>6.303978807028444</v>
      </c>
      <c r="E902" s="230">
        <v>2.933015090767776</v>
      </c>
      <c r="F902" s="230">
        <v>3.1694254430481035</v>
      </c>
      <c r="G902" s="230">
        <v>5.727865948807304</v>
      </c>
      <c r="H902" s="230">
        <v>4.860279580065221</v>
      </c>
      <c r="I902" s="230">
        <v>3.882835790365245</v>
      </c>
      <c r="J902" s="230">
        <v>5.190284917298009</v>
      </c>
      <c r="K902" s="230">
        <v>5.015806223814515</v>
      </c>
      <c r="L902" s="230">
        <v>3.6827014817067516</v>
      </c>
      <c r="M902" s="230">
        <v>3.142845383608966</v>
      </c>
      <c r="N902" s="230">
        <v>2.728552113467202</v>
      </c>
      <c r="O902" s="230">
        <v>6.257242592334928</v>
      </c>
      <c r="P902" s="230">
        <v>52.89483337231246</v>
      </c>
      <c r="Q902" s="231" t="s">
        <v>148</v>
      </c>
      <c r="R902" s="232" t="s">
        <v>70</v>
      </c>
      <c r="S902" s="232" t="s">
        <v>139</v>
      </c>
    </row>
    <row r="903" ht="15.75" customHeight="1">
      <c r="A903" s="227">
        <v>2017.0</v>
      </c>
      <c r="B903" s="228" t="s">
        <v>43</v>
      </c>
      <c r="C903" s="229" t="s">
        <v>122</v>
      </c>
      <c r="D903" s="230">
        <v>24.078621026673773</v>
      </c>
      <c r="E903" s="230">
        <v>39.114932819779156</v>
      </c>
      <c r="F903" s="230">
        <v>58.14780982293743</v>
      </c>
      <c r="G903" s="230">
        <v>37.633382779192836</v>
      </c>
      <c r="H903" s="230">
        <v>59.09452602565136</v>
      </c>
      <c r="I903" s="230">
        <v>56.90133261171088</v>
      </c>
      <c r="J903" s="230">
        <v>48.89541129778407</v>
      </c>
      <c r="K903" s="230">
        <v>101.83573832965781</v>
      </c>
      <c r="L903" s="230">
        <v>37.30900760830598</v>
      </c>
      <c r="M903" s="230">
        <v>33.43204496167374</v>
      </c>
      <c r="N903" s="230">
        <v>20.85790899927857</v>
      </c>
      <c r="O903" s="230">
        <v>19.017046982056822</v>
      </c>
      <c r="P903" s="230">
        <v>536.3177632647025</v>
      </c>
      <c r="Q903" s="231" t="s">
        <v>148</v>
      </c>
      <c r="R903" s="232" t="s">
        <v>70</v>
      </c>
      <c r="S903" s="232" t="s">
        <v>139</v>
      </c>
    </row>
    <row r="904" ht="15.75" customHeight="1">
      <c r="A904" s="227">
        <v>2017.0</v>
      </c>
      <c r="B904" s="228" t="s">
        <v>43</v>
      </c>
      <c r="C904" s="229" t="s">
        <v>123</v>
      </c>
      <c r="D904" s="230">
        <v>31.941749885315915</v>
      </c>
      <c r="E904" s="230">
        <v>46.31115912132418</v>
      </c>
      <c r="F904" s="230">
        <v>64.85352197985279</v>
      </c>
      <c r="G904" s="230">
        <v>45.86679346345699</v>
      </c>
      <c r="H904" s="230">
        <v>67.62831393324637</v>
      </c>
      <c r="I904" s="230">
        <v>63.84992092489399</v>
      </c>
      <c r="J904" s="230">
        <v>57.764028034543514</v>
      </c>
      <c r="K904" s="230">
        <v>110.62348330656594</v>
      </c>
      <c r="L904" s="230">
        <v>46.00803272041868</v>
      </c>
      <c r="M904" s="230">
        <v>39.41409175636331</v>
      </c>
      <c r="N904" s="230">
        <v>27.328179907569613</v>
      </c>
      <c r="O904" s="230">
        <v>28.94813178160357</v>
      </c>
      <c r="P904" s="230">
        <v>630.5374068151549</v>
      </c>
      <c r="Q904" s="231" t="s">
        <v>148</v>
      </c>
      <c r="R904" s="232" t="s">
        <v>70</v>
      </c>
      <c r="S904" s="232" t="s">
        <v>139</v>
      </c>
    </row>
    <row r="905" ht="15.75" customHeight="1">
      <c r="A905" s="227">
        <v>2017.0</v>
      </c>
      <c r="B905" s="228" t="s">
        <v>43</v>
      </c>
      <c r="C905" s="229" t="s">
        <v>124</v>
      </c>
      <c r="D905" s="230">
        <v>1352.6377725716345</v>
      </c>
      <c r="E905" s="230">
        <v>1352.9329608938547</v>
      </c>
      <c r="F905" s="230">
        <v>1357.0</v>
      </c>
      <c r="G905" s="230">
        <v>1357.0</v>
      </c>
      <c r="H905" s="230">
        <v>1357.0</v>
      </c>
      <c r="I905" s="230">
        <v>1357.0</v>
      </c>
      <c r="J905" s="230">
        <v>1357.0</v>
      </c>
      <c r="K905" s="230">
        <v>1357.0</v>
      </c>
      <c r="L905" s="230">
        <v>1357.0</v>
      </c>
      <c r="M905" s="230">
        <v>1351.9162011173185</v>
      </c>
      <c r="N905" s="230">
        <v>1347.8491620111731</v>
      </c>
      <c r="O905" s="230">
        <v>1345.7828437556316</v>
      </c>
      <c r="P905" s="230">
        <v>1357.0</v>
      </c>
      <c r="Q905" s="231" t="s">
        <v>148</v>
      </c>
      <c r="R905" s="232" t="s">
        <v>70</v>
      </c>
      <c r="S905" s="232" t="s">
        <v>139</v>
      </c>
    </row>
    <row r="906" ht="15.75" customHeight="1">
      <c r="A906" s="227">
        <v>2017.0</v>
      </c>
      <c r="B906" s="228" t="s">
        <v>43</v>
      </c>
      <c r="C906" s="229" t="s">
        <v>125</v>
      </c>
      <c r="D906" s="230">
        <v>1455.067605633803</v>
      </c>
      <c r="E906" s="230">
        <v>1455.067605633803</v>
      </c>
      <c r="F906" s="230">
        <v>1511.0873239436619</v>
      </c>
      <c r="G906" s="230">
        <v>1641.8000000000002</v>
      </c>
      <c r="H906" s="230">
        <v>1641.8000000000002</v>
      </c>
      <c r="I906" s="230">
        <v>1641.8000000000002</v>
      </c>
      <c r="J906" s="230">
        <v>1641.8000000000002</v>
      </c>
      <c r="K906" s="230">
        <v>1641.8000000000002</v>
      </c>
      <c r="L906" s="230">
        <v>1641.8000000000002</v>
      </c>
      <c r="M906" s="230">
        <v>1641.8000000000002</v>
      </c>
      <c r="N906" s="230">
        <v>1455.067605633803</v>
      </c>
      <c r="O906" s="230">
        <v>1455.067605633803</v>
      </c>
      <c r="P906" s="230">
        <v>1641.8000000000002</v>
      </c>
      <c r="Q906" s="231" t="s">
        <v>148</v>
      </c>
      <c r="R906" s="232" t="s">
        <v>70</v>
      </c>
      <c r="S906" s="232" t="s">
        <v>139</v>
      </c>
    </row>
    <row r="907" ht="15.75" customHeight="1">
      <c r="A907" s="227">
        <v>2017.0</v>
      </c>
      <c r="B907" s="228" t="s">
        <v>43</v>
      </c>
      <c r="C907" s="229" t="s">
        <v>126</v>
      </c>
      <c r="D907" s="230">
        <v>2807.7053782054372</v>
      </c>
      <c r="E907" s="230">
        <v>2808.0005665276576</v>
      </c>
      <c r="F907" s="230">
        <v>2868.087323943662</v>
      </c>
      <c r="G907" s="230">
        <v>2998.8</v>
      </c>
      <c r="H907" s="230">
        <v>2998.8</v>
      </c>
      <c r="I907" s="230">
        <v>2998.8</v>
      </c>
      <c r="J907" s="230">
        <v>2998.8</v>
      </c>
      <c r="K907" s="230">
        <v>2998.8</v>
      </c>
      <c r="L907" s="230">
        <v>2998.8</v>
      </c>
      <c r="M907" s="230">
        <v>2993.7162011173186</v>
      </c>
      <c r="N907" s="230">
        <v>2802.916767644976</v>
      </c>
      <c r="O907" s="230">
        <v>2800.8504493894343</v>
      </c>
      <c r="P907" s="230">
        <v>2998.8</v>
      </c>
      <c r="Q907" s="231" t="s">
        <v>148</v>
      </c>
      <c r="R907" s="232" t="s">
        <v>70</v>
      </c>
      <c r="S907" s="232" t="s">
        <v>139</v>
      </c>
    </row>
    <row r="908" ht="15.75" customHeight="1">
      <c r="A908" s="227">
        <v>2017.0</v>
      </c>
      <c r="B908" s="228" t="s">
        <v>43</v>
      </c>
      <c r="C908" s="229" t="s">
        <v>127</v>
      </c>
      <c r="D908" s="230">
        <v>4053.517697992155</v>
      </c>
      <c r="E908" s="230">
        <v>3229.5949933344145</v>
      </c>
      <c r="F908" s="230">
        <v>3305.065530161214</v>
      </c>
      <c r="G908" s="230">
        <v>5170.34193746126</v>
      </c>
      <c r="H908" s="230">
        <v>5408.587516154959</v>
      </c>
      <c r="I908" s="230">
        <v>4718.87325291704</v>
      </c>
      <c r="J908" s="230">
        <v>6191.851239804</v>
      </c>
      <c r="K908" s="230">
        <v>6889.160972405467</v>
      </c>
      <c r="L908" s="230">
        <v>5404.501640580431</v>
      </c>
      <c r="M908" s="230">
        <v>3616.571811592997</v>
      </c>
      <c r="N908" s="230">
        <v>3046.498435692294</v>
      </c>
      <c r="O908" s="230">
        <v>4841.86940138617</v>
      </c>
      <c r="P908" s="230">
        <v>55876.434429482404</v>
      </c>
      <c r="Q908" s="231" t="s">
        <v>148</v>
      </c>
      <c r="R908" s="232" t="s">
        <v>70</v>
      </c>
      <c r="S908" s="232" t="s">
        <v>139</v>
      </c>
    </row>
    <row r="909" ht="15.75" customHeight="1">
      <c r="A909" s="227">
        <v>2017.0</v>
      </c>
      <c r="B909" s="228" t="s">
        <v>43</v>
      </c>
      <c r="C909" s="229" t="s">
        <v>128</v>
      </c>
      <c r="D909" s="230">
        <v>810.9510764327893</v>
      </c>
      <c r="E909" s="230">
        <v>681.2960244381516</v>
      </c>
      <c r="F909" s="230">
        <v>694.5596798314233</v>
      </c>
      <c r="G909" s="230">
        <v>895.2264354714572</v>
      </c>
      <c r="H909" s="230">
        <v>896.6033659640375</v>
      </c>
      <c r="I909" s="230">
        <v>832.9439174441211</v>
      </c>
      <c r="J909" s="230">
        <v>941.7268782086069</v>
      </c>
      <c r="K909" s="230">
        <v>999.4418342431393</v>
      </c>
      <c r="L909" s="230">
        <v>881.6673995505514</v>
      </c>
      <c r="M909" s="230">
        <v>717.7851415089776</v>
      </c>
      <c r="N909" s="230">
        <v>663.732527062273</v>
      </c>
      <c r="O909" s="230">
        <v>865.4888552306783</v>
      </c>
      <c r="P909" s="230">
        <v>823.4519279488505</v>
      </c>
      <c r="Q909" s="231" t="s">
        <v>148</v>
      </c>
      <c r="R909" s="232" t="s">
        <v>70</v>
      </c>
      <c r="S909" s="232" t="s">
        <v>139</v>
      </c>
    </row>
    <row r="910" ht="15.75" customHeight="1">
      <c r="A910" s="227">
        <v>2017.0</v>
      </c>
      <c r="B910" s="228" t="s">
        <v>43</v>
      </c>
      <c r="C910" s="229" t="s">
        <v>129</v>
      </c>
      <c r="D910" s="230">
        <v>70.70151644903164</v>
      </c>
      <c r="E910" s="230">
        <v>44.50943253755182</v>
      </c>
      <c r="F910" s="230">
        <v>47.2420224114869</v>
      </c>
      <c r="G910" s="230">
        <v>85.04195536131998</v>
      </c>
      <c r="H910" s="230">
        <v>85.70997018223702</v>
      </c>
      <c r="I910" s="230">
        <v>74.12398823770017</v>
      </c>
      <c r="J910" s="230">
        <v>93.66979546174085</v>
      </c>
      <c r="K910" s="230">
        <v>104.826819697652</v>
      </c>
      <c r="L910" s="230">
        <v>82.66091524386721</v>
      </c>
      <c r="M910" s="230">
        <v>52.363491202478244</v>
      </c>
      <c r="N910" s="230">
        <v>42.942116693005204</v>
      </c>
      <c r="O910" s="230">
        <v>79.29112650470262</v>
      </c>
      <c r="P910" s="230">
        <v>863.0831499827736</v>
      </c>
      <c r="Q910" s="231" t="s">
        <v>148</v>
      </c>
      <c r="R910" s="232" t="s">
        <v>70</v>
      </c>
      <c r="S910" s="232" t="s">
        <v>139</v>
      </c>
    </row>
    <row r="911" ht="15.75" customHeight="1">
      <c r="A911" s="227">
        <v>2017.0</v>
      </c>
      <c r="B911" s="228" t="s">
        <v>43</v>
      </c>
      <c r="C911" s="229" t="s">
        <v>130</v>
      </c>
      <c r="D911" s="230">
        <v>27.48819156882005</v>
      </c>
      <c r="E911" s="230">
        <v>21.301928018963444</v>
      </c>
      <c r="F911" s="230">
        <v>20.042016282757608</v>
      </c>
      <c r="G911" s="230">
        <v>28.68733648594355</v>
      </c>
      <c r="H911" s="230">
        <v>28.98264198568647</v>
      </c>
      <c r="I911" s="230">
        <v>23.63822483112471</v>
      </c>
      <c r="J911" s="230">
        <v>30.980433865254493</v>
      </c>
      <c r="K911" s="230">
        <v>30.872522875244186</v>
      </c>
      <c r="L911" s="230">
        <v>29.741524414537103</v>
      </c>
      <c r="M911" s="230">
        <v>19.444277468962625</v>
      </c>
      <c r="N911" s="230">
        <v>20.08496213265805</v>
      </c>
      <c r="O911" s="230">
        <v>34.383447484363515</v>
      </c>
      <c r="P911" s="230">
        <v>315.6475074143158</v>
      </c>
      <c r="Q911" s="231" t="s">
        <v>148</v>
      </c>
      <c r="R911" s="232" t="s">
        <v>70</v>
      </c>
      <c r="S911" s="232" t="s">
        <v>139</v>
      </c>
    </row>
    <row r="912" ht="15.75" customHeight="1">
      <c r="A912" s="227">
        <v>2017.0</v>
      </c>
      <c r="B912" s="228" t="s">
        <v>43</v>
      </c>
      <c r="C912" s="229" t="s">
        <v>131</v>
      </c>
      <c r="D912" s="230">
        <v>20.12233480252934</v>
      </c>
      <c r="E912" s="230">
        <v>14.65069251709482</v>
      </c>
      <c r="F912" s="230">
        <v>15.303596838937622</v>
      </c>
      <c r="G912" s="230">
        <v>24.19724996013108</v>
      </c>
      <c r="H912" s="230">
        <v>25.197224817573332</v>
      </c>
      <c r="I912" s="230">
        <v>21.84803150784504</v>
      </c>
      <c r="J912" s="230">
        <v>26.641193242917225</v>
      </c>
      <c r="K912" s="230">
        <v>29.74792874378379</v>
      </c>
      <c r="L912" s="230">
        <v>24.11525065461705</v>
      </c>
      <c r="M912" s="230">
        <v>15.946387884520982</v>
      </c>
      <c r="N912" s="230">
        <v>13.322735014234766</v>
      </c>
      <c r="O912" s="230">
        <v>22.46125192176069</v>
      </c>
      <c r="P912" s="230">
        <v>253.55387790594574</v>
      </c>
      <c r="Q912" s="231" t="s">
        <v>148</v>
      </c>
      <c r="R912" s="232" t="s">
        <v>70</v>
      </c>
      <c r="S912" s="232" t="s">
        <v>139</v>
      </c>
    </row>
    <row r="913" ht="15.75" customHeight="1">
      <c r="A913" s="227">
        <v>2017.0</v>
      </c>
      <c r="B913" s="228" t="s">
        <v>43</v>
      </c>
      <c r="C913" s="229" t="s">
        <v>132</v>
      </c>
      <c r="D913" s="230">
        <v>7.86312885864214</v>
      </c>
      <c r="E913" s="230">
        <v>7.196226301545021</v>
      </c>
      <c r="F913" s="230">
        <v>6.70571215691535</v>
      </c>
      <c r="G913" s="230">
        <v>8.233410684264157</v>
      </c>
      <c r="H913" s="230">
        <v>8.533787907595013</v>
      </c>
      <c r="I913" s="230">
        <v>6.9485883131831185</v>
      </c>
      <c r="J913" s="230">
        <v>8.868616736759446</v>
      </c>
      <c r="K913" s="230">
        <v>8.787744976908124</v>
      </c>
      <c r="L913" s="230">
        <v>8.699025112112702</v>
      </c>
      <c r="M913" s="230">
        <v>5.9820467946895715</v>
      </c>
      <c r="N913" s="230">
        <v>6.4702709082910435</v>
      </c>
      <c r="O913" s="230">
        <v>9.931084799546747</v>
      </c>
      <c r="P913" s="230">
        <v>94.21964355045243</v>
      </c>
      <c r="Q913" s="231" t="s">
        <v>148</v>
      </c>
      <c r="R913" s="232" t="s">
        <v>70</v>
      </c>
      <c r="S913" s="232" t="s">
        <v>139</v>
      </c>
    </row>
    <row r="914" ht="15.75" customHeight="1">
      <c r="A914" s="227">
        <v>2018.0</v>
      </c>
      <c r="B914" s="228" t="s">
        <v>43</v>
      </c>
      <c r="C914" s="229" t="s">
        <v>73</v>
      </c>
      <c r="D914" s="230">
        <v>6352.283569657997</v>
      </c>
      <c r="E914" s="230">
        <v>6786.886733208377</v>
      </c>
      <c r="F914" s="230">
        <v>8896.937377914419</v>
      </c>
      <c r="G914" s="230">
        <v>9149.252263257324</v>
      </c>
      <c r="H914" s="230">
        <v>12491.476994920267</v>
      </c>
      <c r="I914" s="230">
        <v>10403.810582817674</v>
      </c>
      <c r="J914" s="230">
        <v>12158.898918840696</v>
      </c>
      <c r="K914" s="230">
        <v>20946.57682997084</v>
      </c>
      <c r="L914" s="230">
        <v>9174.273002023903</v>
      </c>
      <c r="M914" s="230">
        <v>6639.315060115199</v>
      </c>
      <c r="N914" s="230">
        <v>4784.874548795965</v>
      </c>
      <c r="O914" s="230">
        <v>6283.847998528963</v>
      </c>
      <c r="P914" s="230">
        <v>114068.43388005164</v>
      </c>
      <c r="Q914" s="231" t="s">
        <v>149</v>
      </c>
      <c r="R914" s="232" t="s">
        <v>70</v>
      </c>
      <c r="S914" s="232" t="s">
        <v>139</v>
      </c>
    </row>
    <row r="915" ht="15.75" customHeight="1">
      <c r="A915" s="227">
        <v>2018.0</v>
      </c>
      <c r="B915" s="228" t="s">
        <v>43</v>
      </c>
      <c r="C915" s="229" t="s">
        <v>77</v>
      </c>
      <c r="D915" s="230">
        <v>2084.6163792210064</v>
      </c>
      <c r="E915" s="230">
        <v>2226.4756896587414</v>
      </c>
      <c r="F915" s="230">
        <v>2971.3901460701118</v>
      </c>
      <c r="G915" s="230">
        <v>3022.421479538213</v>
      </c>
      <c r="H915" s="230">
        <v>4168.7412569743465</v>
      </c>
      <c r="I915" s="230">
        <v>3465.3748947150057</v>
      </c>
      <c r="J915" s="230">
        <v>4038.8193856669104</v>
      </c>
      <c r="K915" s="230">
        <v>7078.334203394876</v>
      </c>
      <c r="L915" s="230">
        <v>3016.039744160865</v>
      </c>
      <c r="M915" s="230">
        <v>2183.3415271214258</v>
      </c>
      <c r="N915" s="230">
        <v>1545.0630496141707</v>
      </c>
      <c r="O915" s="230">
        <v>2015.0875651708768</v>
      </c>
      <c r="P915" s="230">
        <v>37815.705321306545</v>
      </c>
      <c r="Q915" s="231" t="s">
        <v>149</v>
      </c>
      <c r="R915" s="232" t="s">
        <v>70</v>
      </c>
      <c r="S915" s="232" t="s">
        <v>139</v>
      </c>
    </row>
    <row r="916" ht="15.75" customHeight="1">
      <c r="A916" s="227">
        <v>2018.0</v>
      </c>
      <c r="B916" s="228" t="s">
        <v>43</v>
      </c>
      <c r="C916" s="229" t="s">
        <v>78</v>
      </c>
      <c r="D916" s="230">
        <v>8436.899948879003</v>
      </c>
      <c r="E916" s="230">
        <v>9013.362422867118</v>
      </c>
      <c r="F916" s="230">
        <v>11868.327523984532</v>
      </c>
      <c r="G916" s="230">
        <v>12171.673742795538</v>
      </c>
      <c r="H916" s="230">
        <v>16660.218251894614</v>
      </c>
      <c r="I916" s="230">
        <v>13869.18547753268</v>
      </c>
      <c r="J916" s="230">
        <v>16197.718304507605</v>
      </c>
      <c r="K916" s="230">
        <v>28024.911033365715</v>
      </c>
      <c r="L916" s="230">
        <v>12190.312746184769</v>
      </c>
      <c r="M916" s="230">
        <v>8822.656587236625</v>
      </c>
      <c r="N916" s="230">
        <v>6329.937598410135</v>
      </c>
      <c r="O916" s="230">
        <v>8298.93556369984</v>
      </c>
      <c r="P916" s="230">
        <v>151884.13920135816</v>
      </c>
      <c r="Q916" s="231" t="s">
        <v>149</v>
      </c>
      <c r="R916" s="232" t="s">
        <v>70</v>
      </c>
      <c r="S916" s="232" t="s">
        <v>139</v>
      </c>
    </row>
    <row r="917" ht="15.75" customHeight="1">
      <c r="A917" s="227">
        <v>2018.0</v>
      </c>
      <c r="B917" s="228" t="s">
        <v>43</v>
      </c>
      <c r="C917" s="229" t="s">
        <v>79</v>
      </c>
      <c r="D917" s="230">
        <v>5293.569641381664</v>
      </c>
      <c r="E917" s="230">
        <v>5655.738944340314</v>
      </c>
      <c r="F917" s="230">
        <v>7414.11448159535</v>
      </c>
      <c r="G917" s="230">
        <v>7624.37688604777</v>
      </c>
      <c r="H917" s="230">
        <v>10409.564162433559</v>
      </c>
      <c r="I917" s="230">
        <v>8669.842152348063</v>
      </c>
      <c r="J917" s="230">
        <v>10132.415765700582</v>
      </c>
      <c r="K917" s="230">
        <v>17455.480691642366</v>
      </c>
      <c r="L917" s="230">
        <v>7645.227501686586</v>
      </c>
      <c r="M917" s="230">
        <v>5532.762550095999</v>
      </c>
      <c r="N917" s="230">
        <v>3987.3954573299716</v>
      </c>
      <c r="O917" s="230">
        <v>5236.539998774137</v>
      </c>
      <c r="P917" s="230">
        <v>95057.02823337638</v>
      </c>
      <c r="Q917" s="231" t="s">
        <v>149</v>
      </c>
      <c r="R917" s="232" t="s">
        <v>70</v>
      </c>
      <c r="S917" s="232" t="s">
        <v>139</v>
      </c>
    </row>
    <row r="918" ht="15.75" customHeight="1">
      <c r="A918" s="227">
        <v>2018.0</v>
      </c>
      <c r="B918" s="228" t="s">
        <v>43</v>
      </c>
      <c r="C918" s="229" t="s">
        <v>80</v>
      </c>
      <c r="D918" s="230">
        <v>1058.7139282763328</v>
      </c>
      <c r="E918" s="230">
        <v>1131.147788868063</v>
      </c>
      <c r="F918" s="230">
        <v>1482.82289631907</v>
      </c>
      <c r="G918" s="230">
        <v>1524.875377209554</v>
      </c>
      <c r="H918" s="230">
        <v>2081.9128324867115</v>
      </c>
      <c r="I918" s="230">
        <v>1733.9684304696127</v>
      </c>
      <c r="J918" s="230">
        <v>2026.4831531401162</v>
      </c>
      <c r="K918" s="230">
        <v>3491.0961383284734</v>
      </c>
      <c r="L918" s="230">
        <v>1529.0455003373174</v>
      </c>
      <c r="M918" s="230">
        <v>1106.5525100191999</v>
      </c>
      <c r="N918" s="230">
        <v>797.4790914659943</v>
      </c>
      <c r="O918" s="230">
        <v>1047.3079997548273</v>
      </c>
      <c r="P918" s="230">
        <v>19011.40564667527</v>
      </c>
      <c r="Q918" s="231" t="s">
        <v>149</v>
      </c>
      <c r="R918" s="232" t="s">
        <v>70</v>
      </c>
      <c r="S918" s="232" t="s">
        <v>139</v>
      </c>
    </row>
    <row r="919" ht="15.75" customHeight="1">
      <c r="A919" s="227">
        <v>2018.0</v>
      </c>
      <c r="B919" s="228" t="s">
        <v>43</v>
      </c>
      <c r="C919" s="229" t="s">
        <v>81</v>
      </c>
      <c r="D919" s="230">
        <v>1117.448473276308</v>
      </c>
      <c r="E919" s="230">
        <v>1889.2552231405111</v>
      </c>
      <c r="F919" s="230">
        <v>1727.2087539090571</v>
      </c>
      <c r="G919" s="230">
        <v>1789.3814977093082</v>
      </c>
      <c r="H919" s="230">
        <v>2180.004947366602</v>
      </c>
      <c r="I919" s="230">
        <v>1966.0685611345052</v>
      </c>
      <c r="J919" s="230">
        <v>2419.6935776320806</v>
      </c>
      <c r="K919" s="230">
        <v>2718.211762234155</v>
      </c>
      <c r="L919" s="230">
        <v>2330.1085877158594</v>
      </c>
      <c r="M919" s="230">
        <v>1867.148065422257</v>
      </c>
      <c r="N919" s="230">
        <v>1679.2021638703523</v>
      </c>
      <c r="O919" s="230">
        <v>1795.379551390173</v>
      </c>
      <c r="P919" s="230">
        <v>23479.111164801165</v>
      </c>
      <c r="Q919" s="231" t="s">
        <v>149</v>
      </c>
      <c r="R919" s="232" t="s">
        <v>70</v>
      </c>
      <c r="S919" s="232" t="s">
        <v>139</v>
      </c>
    </row>
    <row r="920" ht="15.75" customHeight="1">
      <c r="A920" s="227">
        <v>2018.0</v>
      </c>
      <c r="B920" s="228" t="s">
        <v>43</v>
      </c>
      <c r="C920" s="229" t="s">
        <v>82</v>
      </c>
      <c r="D920" s="230">
        <v>322.99170700650916</v>
      </c>
      <c r="E920" s="230">
        <v>404.80403626251615</v>
      </c>
      <c r="F920" s="230">
        <v>478.86913315080903</v>
      </c>
      <c r="G920" s="230">
        <v>879.9465027177655</v>
      </c>
      <c r="H920" s="230">
        <v>1764.068036283987</v>
      </c>
      <c r="I920" s="230">
        <v>1700.2752095552532</v>
      </c>
      <c r="J920" s="230">
        <v>1789.968077834154</v>
      </c>
      <c r="K920" s="230">
        <v>2412.473344511476</v>
      </c>
      <c r="L920" s="230">
        <v>1921.206243166677</v>
      </c>
      <c r="M920" s="230">
        <v>786.2994132188624</v>
      </c>
      <c r="N920" s="230">
        <v>543.6338033886775</v>
      </c>
      <c r="O920" s="230">
        <v>389.50124444673224</v>
      </c>
      <c r="P920" s="230">
        <v>13394.036751543417</v>
      </c>
      <c r="Q920" s="231" t="s">
        <v>149</v>
      </c>
      <c r="R920" s="232" t="s">
        <v>70</v>
      </c>
      <c r="S920" s="232" t="s">
        <v>139</v>
      </c>
    </row>
    <row r="921" ht="15.75" customHeight="1">
      <c r="A921" s="227">
        <v>2018.0</v>
      </c>
      <c r="B921" s="228" t="s">
        <v>43</v>
      </c>
      <c r="C921" s="229" t="s">
        <v>83</v>
      </c>
      <c r="D921" s="230">
        <v>2831.21561991536</v>
      </c>
      <c r="E921" s="230">
        <v>1107.9019273720428</v>
      </c>
      <c r="F921" s="230">
        <v>1210.757388366963</v>
      </c>
      <c r="G921" s="230">
        <v>2764.916904303507</v>
      </c>
      <c r="H921" s="230">
        <v>1946.1524132167997</v>
      </c>
      <c r="I921" s="230">
        <v>1484.0747068801184</v>
      </c>
      <c r="J921" s="230">
        <v>2328.2927383699202</v>
      </c>
      <c r="K921" s="230">
        <v>2372.7125036477564</v>
      </c>
      <c r="L921" s="230">
        <v>1427.14738590324</v>
      </c>
      <c r="M921" s="230">
        <v>1210.7174792199155</v>
      </c>
      <c r="N921" s="230">
        <v>998.0357169611075</v>
      </c>
      <c r="O921" s="230">
        <v>2926.4134445905183</v>
      </c>
      <c r="P921" s="230">
        <v>22608.33822874725</v>
      </c>
      <c r="Q921" s="231" t="s">
        <v>149</v>
      </c>
      <c r="R921" s="232" t="s">
        <v>70</v>
      </c>
      <c r="S921" s="232" t="s">
        <v>139</v>
      </c>
    </row>
    <row r="922" ht="15.75" customHeight="1">
      <c r="A922" s="227">
        <v>2018.0</v>
      </c>
      <c r="B922" s="228" t="s">
        <v>43</v>
      </c>
      <c r="C922" s="229" t="s">
        <v>84</v>
      </c>
      <c r="D922" s="230">
        <v>4165.244148680826</v>
      </c>
      <c r="E922" s="230">
        <v>5611.401236092049</v>
      </c>
      <c r="F922" s="230">
        <v>8451.492248557703</v>
      </c>
      <c r="G922" s="230">
        <v>6737.428838064956</v>
      </c>
      <c r="H922" s="230">
        <v>10769.992855027225</v>
      </c>
      <c r="I922" s="230">
        <v>8718.766999962803</v>
      </c>
      <c r="J922" s="230">
        <v>9659.763910671452</v>
      </c>
      <c r="K922" s="230">
        <v>20521.513422972326</v>
      </c>
      <c r="L922" s="230">
        <v>6511.850529398991</v>
      </c>
      <c r="M922" s="230">
        <v>4958.4916293755905</v>
      </c>
      <c r="N922" s="230">
        <v>3109.065914189999</v>
      </c>
      <c r="O922" s="230">
        <v>3187.6413232724162</v>
      </c>
      <c r="P922" s="230">
        <v>92402.65305626632</v>
      </c>
      <c r="Q922" s="231" t="s">
        <v>149</v>
      </c>
      <c r="R922" s="232" t="s">
        <v>70</v>
      </c>
      <c r="S922" s="232" t="s">
        <v>139</v>
      </c>
    </row>
    <row r="923" ht="15.75" customHeight="1">
      <c r="A923" s="227">
        <v>2018.0</v>
      </c>
      <c r="B923" s="228" t="s">
        <v>43</v>
      </c>
      <c r="C923" s="229" t="s">
        <v>85</v>
      </c>
      <c r="D923" s="230">
        <v>387.20704332907945</v>
      </c>
      <c r="E923" s="230">
        <v>644.519569872121</v>
      </c>
      <c r="F923" s="230">
        <v>610.4297435930715</v>
      </c>
      <c r="G923" s="230">
        <v>681.363537994989</v>
      </c>
      <c r="H923" s="230">
        <v>867.7355668331978</v>
      </c>
      <c r="I923" s="230">
        <v>779.0642755063014</v>
      </c>
      <c r="J923" s="230">
        <v>1086.3663319977684</v>
      </c>
      <c r="K923" s="230">
        <v>1252.1619443427778</v>
      </c>
      <c r="L923" s="230">
        <v>923.1269363401153</v>
      </c>
      <c r="M923" s="230">
        <v>708.6933318328004</v>
      </c>
      <c r="N923" s="230">
        <v>604.6994323353015</v>
      </c>
      <c r="O923" s="230">
        <v>604.1512816068058</v>
      </c>
      <c r="P923" s="230">
        <v>9149.51899558433</v>
      </c>
      <c r="Q923" s="231" t="s">
        <v>149</v>
      </c>
      <c r="R923" s="232" t="s">
        <v>70</v>
      </c>
      <c r="S923" s="232" t="s">
        <v>139</v>
      </c>
    </row>
    <row r="924" ht="15.75" customHeight="1">
      <c r="A924" s="227">
        <v>2018.0</v>
      </c>
      <c r="B924" s="228" t="s">
        <v>43</v>
      </c>
      <c r="C924" s="229" t="s">
        <v>86</v>
      </c>
      <c r="D924" s="230">
        <v>1575.7648926269756</v>
      </c>
      <c r="E924" s="230">
        <v>1571.6983461977354</v>
      </c>
      <c r="F924" s="230">
        <v>2076.000879817638</v>
      </c>
      <c r="G924" s="230">
        <v>2194.1466975352796</v>
      </c>
      <c r="H924" s="230">
        <v>2929.149262723251</v>
      </c>
      <c r="I924" s="230">
        <v>2432.4755776397237</v>
      </c>
      <c r="J924" s="230">
        <v>2808.0144913034674</v>
      </c>
      <c r="K924" s="230">
        <v>4860.207890553393</v>
      </c>
      <c r="L924" s="230">
        <v>2122.621196028643</v>
      </c>
      <c r="M924" s="230">
        <v>1531.8109151204817</v>
      </c>
      <c r="N924" s="230">
        <v>1097.5293506123792</v>
      </c>
      <c r="O924" s="230">
        <v>1538.5306841456083</v>
      </c>
      <c r="P924" s="230">
        <v>26737.95018430457</v>
      </c>
      <c r="Q924" s="231" t="s">
        <v>149</v>
      </c>
      <c r="R924" s="232" t="s">
        <v>70</v>
      </c>
      <c r="S924" s="232" t="s">
        <v>139</v>
      </c>
    </row>
    <row r="925" ht="15.75" customHeight="1">
      <c r="A925" s="227">
        <v>2018.0</v>
      </c>
      <c r="B925" s="228" t="s">
        <v>43</v>
      </c>
      <c r="C925" s="229" t="s">
        <v>87</v>
      </c>
      <c r="D925" s="230">
        <v>606.9941208207945</v>
      </c>
      <c r="E925" s="230">
        <v>638.7246363150241</v>
      </c>
      <c r="F925" s="230">
        <v>846.0289094097701</v>
      </c>
      <c r="G925" s="230">
        <v>867.6361762500926</v>
      </c>
      <c r="H925" s="230">
        <v>1200.4134148051821</v>
      </c>
      <c r="I925" s="230">
        <v>1000.983417196523</v>
      </c>
      <c r="J925" s="230">
        <v>1139.5946018691511</v>
      </c>
      <c r="K925" s="230">
        <v>1999.6418372639162</v>
      </c>
      <c r="L925" s="230">
        <v>874.1621756768926</v>
      </c>
      <c r="M925" s="230">
        <v>616.7501274119484</v>
      </c>
      <c r="N925" s="230">
        <v>442.8603738800475</v>
      </c>
      <c r="O925" s="230">
        <v>591.7118609412955</v>
      </c>
      <c r="P925" s="230">
        <v>10825.501651840636</v>
      </c>
      <c r="Q925" s="231" t="s">
        <v>149</v>
      </c>
      <c r="R925" s="232" t="s">
        <v>70</v>
      </c>
      <c r="S925" s="232" t="s">
        <v>139</v>
      </c>
    </row>
    <row r="926" ht="15.75" customHeight="1">
      <c r="A926" s="227">
        <v>2018.0</v>
      </c>
      <c r="B926" s="228" t="s">
        <v>43</v>
      </c>
      <c r="C926" s="229" t="s">
        <v>88</v>
      </c>
      <c r="D926" s="230">
        <v>1923.6404144949279</v>
      </c>
      <c r="E926" s="230">
        <v>2031.66698599141</v>
      </c>
      <c r="F926" s="230">
        <v>2824.7266354568137</v>
      </c>
      <c r="G926" s="230">
        <v>2766.187798407181</v>
      </c>
      <c r="H926" s="230">
        <v>3884.6051022737875</v>
      </c>
      <c r="I926" s="230">
        <v>3194.6923608669254</v>
      </c>
      <c r="J926" s="230">
        <v>3648.939560603326</v>
      </c>
      <c r="K926" s="230">
        <v>6760.8802542343465</v>
      </c>
      <c r="L926" s="230">
        <v>2649.9818950569797</v>
      </c>
      <c r="M926" s="230">
        <v>1928.2567730392293</v>
      </c>
      <c r="N926" s="230">
        <v>1321.532925720737</v>
      </c>
      <c r="O926" s="230">
        <v>1757.6124305128426</v>
      </c>
      <c r="P926" s="230">
        <v>34692.723136658504</v>
      </c>
      <c r="Q926" s="231" t="s">
        <v>149</v>
      </c>
      <c r="R926" s="232" t="s">
        <v>70</v>
      </c>
      <c r="S926" s="232" t="s">
        <v>139</v>
      </c>
    </row>
    <row r="927" ht="15.75" customHeight="1">
      <c r="A927" s="227">
        <v>2018.0</v>
      </c>
      <c r="B927" s="228" t="s">
        <v>43</v>
      </c>
      <c r="C927" s="229" t="s">
        <v>89</v>
      </c>
      <c r="D927" s="230">
        <v>799.963170109886</v>
      </c>
      <c r="E927" s="230">
        <v>769.1294059640239</v>
      </c>
      <c r="F927" s="230">
        <v>1056.928313318056</v>
      </c>
      <c r="G927" s="230">
        <v>1115.042675860228</v>
      </c>
      <c r="H927" s="230">
        <v>1527.6608157981386</v>
      </c>
      <c r="I927" s="230">
        <v>1262.6265211385892</v>
      </c>
      <c r="J927" s="230">
        <v>1449.500779926868</v>
      </c>
      <c r="K927" s="230">
        <v>2582.588765247933</v>
      </c>
      <c r="L927" s="230">
        <v>1075.3352985839556</v>
      </c>
      <c r="M927" s="230">
        <v>747.2514026915399</v>
      </c>
      <c r="N927" s="230">
        <v>520.7733747815063</v>
      </c>
      <c r="O927" s="230">
        <v>744.5337415675837</v>
      </c>
      <c r="P927" s="230">
        <v>13651.334264988307</v>
      </c>
      <c r="Q927" s="231" t="s">
        <v>149</v>
      </c>
      <c r="R927" s="232" t="s">
        <v>70</v>
      </c>
      <c r="S927" s="232" t="s">
        <v>139</v>
      </c>
    </row>
    <row r="928" ht="15.75" customHeight="1">
      <c r="A928" s="227">
        <v>2018.0</v>
      </c>
      <c r="B928" s="228" t="s">
        <v>43</v>
      </c>
      <c r="C928" s="229" t="s">
        <v>90</v>
      </c>
      <c r="D928" s="230">
        <v>5293.569641381664</v>
      </c>
      <c r="E928" s="230">
        <v>5655.738944340314</v>
      </c>
      <c r="F928" s="230">
        <v>7414.11448159535</v>
      </c>
      <c r="G928" s="230">
        <v>7624.37688604777</v>
      </c>
      <c r="H928" s="230">
        <v>10409.564162433559</v>
      </c>
      <c r="I928" s="230">
        <v>8669.842152348063</v>
      </c>
      <c r="J928" s="230">
        <v>10132.415765700582</v>
      </c>
      <c r="K928" s="230">
        <v>17455.480691642366</v>
      </c>
      <c r="L928" s="230">
        <v>7645.227501686586</v>
      </c>
      <c r="M928" s="230">
        <v>5532.762550095999</v>
      </c>
      <c r="N928" s="230">
        <v>3987.3954573299716</v>
      </c>
      <c r="O928" s="230">
        <v>5236.539998774137</v>
      </c>
      <c r="P928" s="230">
        <v>95057.02823337638</v>
      </c>
      <c r="Q928" s="231" t="s">
        <v>149</v>
      </c>
      <c r="R928" s="232" t="s">
        <v>70</v>
      </c>
      <c r="S928" s="232" t="s">
        <v>139</v>
      </c>
    </row>
    <row r="929" ht="15.75" customHeight="1">
      <c r="A929" s="227">
        <v>2018.0</v>
      </c>
      <c r="B929" s="228" t="s">
        <v>43</v>
      </c>
      <c r="C929" s="229" t="s">
        <v>91</v>
      </c>
      <c r="D929" s="230">
        <v>115230.0</v>
      </c>
      <c r="E929" s="230">
        <v>115230.0</v>
      </c>
      <c r="F929" s="230">
        <v>115230.0</v>
      </c>
      <c r="G929" s="230">
        <v>115230.0</v>
      </c>
      <c r="H929" s="230">
        <v>115230.0</v>
      </c>
      <c r="I929" s="230">
        <v>115230.0</v>
      </c>
      <c r="J929" s="230">
        <v>115230.0</v>
      </c>
      <c r="K929" s="230">
        <v>115230.0</v>
      </c>
      <c r="L929" s="230">
        <v>115230.0</v>
      </c>
      <c r="M929" s="230">
        <v>115230.0</v>
      </c>
      <c r="N929" s="230">
        <v>115230.0</v>
      </c>
      <c r="O929" s="230">
        <v>115230.0</v>
      </c>
      <c r="P929" s="230">
        <v>115230.0</v>
      </c>
      <c r="Q929" s="231" t="s">
        <v>149</v>
      </c>
      <c r="R929" s="232" t="s">
        <v>70</v>
      </c>
      <c r="S929" s="232" t="s">
        <v>139</v>
      </c>
    </row>
    <row r="930" ht="15.75" customHeight="1">
      <c r="A930" s="227">
        <v>2018.0</v>
      </c>
      <c r="B930" s="228" t="s">
        <v>43</v>
      </c>
      <c r="C930" s="229" t="s">
        <v>92</v>
      </c>
      <c r="D930" s="230">
        <v>394.38337974840147</v>
      </c>
      <c r="E930" s="230">
        <v>443.09330042292163</v>
      </c>
      <c r="F930" s="230">
        <v>432.6726788876251</v>
      </c>
      <c r="G930" s="230">
        <v>434.90144146340026</v>
      </c>
      <c r="H930" s="230">
        <v>458.86736533929525</v>
      </c>
      <c r="I930" s="230">
        <v>447.97045744504544</v>
      </c>
      <c r="J930" s="230">
        <v>462.8983914239982</v>
      </c>
      <c r="K930" s="230">
        <v>480.16634361545925</v>
      </c>
      <c r="L930" s="230">
        <v>470.2172791973054</v>
      </c>
      <c r="M930" s="230">
        <v>437.53517169718475</v>
      </c>
      <c r="N930" s="230">
        <v>425.1587842331834</v>
      </c>
      <c r="O930" s="230">
        <v>436.1952482899694</v>
      </c>
      <c r="P930" s="230">
        <v>443.6716534803158</v>
      </c>
      <c r="Q930" s="231" t="s">
        <v>149</v>
      </c>
      <c r="R930" s="232" t="s">
        <v>70</v>
      </c>
      <c r="S930" s="232" t="s">
        <v>139</v>
      </c>
    </row>
    <row r="931" ht="15.75" customHeight="1">
      <c r="A931" s="227">
        <v>2018.0</v>
      </c>
      <c r="B931" s="228" t="s">
        <v>43</v>
      </c>
      <c r="C931" s="229" t="s">
        <v>93</v>
      </c>
      <c r="D931" s="230">
        <v>135.3517670123681</v>
      </c>
      <c r="E931" s="230">
        <v>142.1686437723453</v>
      </c>
      <c r="F931" s="230">
        <v>151.38379977570253</v>
      </c>
      <c r="G931" s="230">
        <v>191.5782608773327</v>
      </c>
      <c r="H931" s="230">
        <v>276.42512909845726</v>
      </c>
      <c r="I931" s="230">
        <v>270.77177689083663</v>
      </c>
      <c r="J931" s="230">
        <v>264.0637173625359</v>
      </c>
      <c r="K931" s="230">
        <v>319.8008752618054</v>
      </c>
      <c r="L931" s="230">
        <v>289.9610007960311</v>
      </c>
      <c r="M931" s="230">
        <v>181.13269195899494</v>
      </c>
      <c r="N931" s="230">
        <v>154.74066428598059</v>
      </c>
      <c r="O931" s="230">
        <v>140.69350484572627</v>
      </c>
      <c r="P931" s="230">
        <v>209.8393193281764</v>
      </c>
      <c r="Q931" s="231" t="s">
        <v>149</v>
      </c>
      <c r="R931" s="232" t="s">
        <v>70</v>
      </c>
      <c r="S931" s="232" t="s">
        <v>139</v>
      </c>
    </row>
    <row r="932" ht="15.75" customHeight="1">
      <c r="A932" s="227">
        <v>2018.0</v>
      </c>
      <c r="B932" s="228" t="s">
        <v>43</v>
      </c>
      <c r="C932" s="229" t="s">
        <v>94</v>
      </c>
      <c r="D932" s="230">
        <v>308.2718021768593</v>
      </c>
      <c r="E932" s="230">
        <v>120.63190149975429</v>
      </c>
      <c r="F932" s="230">
        <v>131.83113270687218</v>
      </c>
      <c r="G932" s="230">
        <v>301.05298620257895</v>
      </c>
      <c r="H932" s="230">
        <v>211.90329253379937</v>
      </c>
      <c r="I932" s="230">
        <v>161.59079557095174</v>
      </c>
      <c r="J932" s="230">
        <v>253.5119520406034</v>
      </c>
      <c r="K932" s="230">
        <v>258.3485180012282</v>
      </c>
      <c r="L932" s="230">
        <v>155.39236698529444</v>
      </c>
      <c r="M932" s="230">
        <v>131.8267872714355</v>
      </c>
      <c r="N932" s="230">
        <v>108.66931749750387</v>
      </c>
      <c r="O932" s="230">
        <v>318.63724547601885</v>
      </c>
      <c r="P932" s="230">
        <v>205.139008163575</v>
      </c>
      <c r="Q932" s="231" t="s">
        <v>149</v>
      </c>
      <c r="R932" s="232" t="s">
        <v>70</v>
      </c>
      <c r="S932" s="232" t="s">
        <v>139</v>
      </c>
    </row>
    <row r="933" ht="15.75" customHeight="1">
      <c r="A933" s="227">
        <v>2018.0</v>
      </c>
      <c r="B933" s="228" t="s">
        <v>43</v>
      </c>
      <c r="C933" s="229" t="s">
        <v>95</v>
      </c>
      <c r="D933" s="230">
        <v>447.1286202632887</v>
      </c>
      <c r="E933" s="230">
        <v>602.3699939011215</v>
      </c>
      <c r="F933" s="230">
        <v>907.2467143277307</v>
      </c>
      <c r="G933" s="230">
        <v>723.2462619124415</v>
      </c>
      <c r="H933" s="230">
        <v>1156.1319993784614</v>
      </c>
      <c r="I933" s="230">
        <v>935.9379954534304</v>
      </c>
      <c r="J933" s="230">
        <v>1036.9516780464253</v>
      </c>
      <c r="K933" s="230">
        <v>2202.9335268220066</v>
      </c>
      <c r="L933" s="230">
        <v>699.0309904145911</v>
      </c>
      <c r="M933" s="230">
        <v>532.2817682924892</v>
      </c>
      <c r="N933" s="230">
        <v>333.75050846891406</v>
      </c>
      <c r="O933" s="230">
        <v>342.1853835916058</v>
      </c>
      <c r="P933" s="230">
        <v>826.599620072709</v>
      </c>
      <c r="Q933" s="231" t="s">
        <v>149</v>
      </c>
      <c r="R933" s="232" t="s">
        <v>70</v>
      </c>
      <c r="S933" s="232" t="s">
        <v>139</v>
      </c>
    </row>
    <row r="934" ht="15.75" customHeight="1">
      <c r="A934" s="227">
        <v>2018.0</v>
      </c>
      <c r="B934" s="228" t="s">
        <v>43</v>
      </c>
      <c r="C934" s="229" t="s">
        <v>96</v>
      </c>
      <c r="D934" s="230">
        <v>1285.1355692009176</v>
      </c>
      <c r="E934" s="230">
        <v>1308.2638395961426</v>
      </c>
      <c r="F934" s="230">
        <v>1623.1343256979305</v>
      </c>
      <c r="G934" s="230">
        <v>1650.7789504557534</v>
      </c>
      <c r="H934" s="230">
        <v>2103.3277863500134</v>
      </c>
      <c r="I934" s="230">
        <v>1816.2710253602643</v>
      </c>
      <c r="J934" s="230">
        <v>2017.4257388735628</v>
      </c>
      <c r="K934" s="230">
        <v>3261.2492637004993</v>
      </c>
      <c r="L934" s="230">
        <v>1614.601637393222</v>
      </c>
      <c r="M934" s="230">
        <v>1282.7764192201043</v>
      </c>
      <c r="N934" s="230">
        <v>1022.319274485582</v>
      </c>
      <c r="O934" s="230">
        <v>1237.7113822033202</v>
      </c>
      <c r="P934" s="230">
        <v>1685.2496010447758</v>
      </c>
      <c r="Q934" s="231" t="s">
        <v>149</v>
      </c>
      <c r="R934" s="232" t="s">
        <v>70</v>
      </c>
      <c r="S934" s="232" t="s">
        <v>139</v>
      </c>
    </row>
    <row r="935" ht="15.75" customHeight="1">
      <c r="A935" s="227">
        <v>2018.0</v>
      </c>
      <c r="B935" s="228" t="s">
        <v>43</v>
      </c>
      <c r="C935" s="229" t="s">
        <v>97</v>
      </c>
      <c r="D935" s="230">
        <v>260.16388258643167</v>
      </c>
      <c r="E935" s="230">
        <v>277.86818029434204</v>
      </c>
      <c r="F935" s="230">
        <v>370.83484749819655</v>
      </c>
      <c r="G935" s="230">
        <v>377.20364992197176</v>
      </c>
      <c r="H935" s="230">
        <v>520.266424903546</v>
      </c>
      <c r="I935" s="230">
        <v>432.48503475901197</v>
      </c>
      <c r="J935" s="230">
        <v>504.05194112170574</v>
      </c>
      <c r="K935" s="230">
        <v>883.3888704681973</v>
      </c>
      <c r="L935" s="230">
        <v>376.4071978409273</v>
      </c>
      <c r="M935" s="230">
        <v>272.4849590409354</v>
      </c>
      <c r="N935" s="230">
        <v>192.82665426368087</v>
      </c>
      <c r="O935" s="230">
        <v>251.48656123598187</v>
      </c>
      <c r="P935" s="230">
        <v>393.28901699457737</v>
      </c>
      <c r="Q935" s="231" t="s">
        <v>149</v>
      </c>
      <c r="R935" s="232" t="s">
        <v>70</v>
      </c>
      <c r="S935" s="232" t="s">
        <v>139</v>
      </c>
    </row>
    <row r="936" ht="15.75" customHeight="1">
      <c r="A936" s="227">
        <v>2018.0</v>
      </c>
      <c r="B936" s="228" t="s">
        <v>43</v>
      </c>
      <c r="C936" s="229" t="s">
        <v>98</v>
      </c>
      <c r="D936" s="230">
        <v>1545.2994517873494</v>
      </c>
      <c r="E936" s="230">
        <v>1586.1320198904846</v>
      </c>
      <c r="F936" s="230">
        <v>1993.969173196127</v>
      </c>
      <c r="G936" s="230">
        <v>2027.9826003777252</v>
      </c>
      <c r="H936" s="230">
        <v>2623.5942112535595</v>
      </c>
      <c r="I936" s="230">
        <v>2248.7560601192763</v>
      </c>
      <c r="J936" s="230">
        <v>2521.4776799952683</v>
      </c>
      <c r="K936" s="230">
        <v>4144.6381341686965</v>
      </c>
      <c r="L936" s="230">
        <v>1991.0088352341495</v>
      </c>
      <c r="M936" s="230">
        <v>1555.2613782610397</v>
      </c>
      <c r="N936" s="230">
        <v>1215.1459287492628</v>
      </c>
      <c r="O936" s="230">
        <v>1489.197943439302</v>
      </c>
      <c r="P936" s="230">
        <v>2078.5386180393534</v>
      </c>
      <c r="Q936" s="231" t="s">
        <v>149</v>
      </c>
      <c r="R936" s="232" t="s">
        <v>70</v>
      </c>
      <c r="S936" s="232" t="s">
        <v>139</v>
      </c>
    </row>
    <row r="937" ht="15.75" customHeight="1">
      <c r="A937" s="227">
        <v>2018.0</v>
      </c>
      <c r="B937" s="228" t="s">
        <v>43</v>
      </c>
      <c r="C937" s="229" t="s">
        <v>99</v>
      </c>
      <c r="D937" s="230">
        <v>430.6703196234505</v>
      </c>
      <c r="E937" s="230">
        <v>430.78349885408704</v>
      </c>
      <c r="F937" s="230">
        <v>435.1489795918368</v>
      </c>
      <c r="G937" s="230">
        <v>440.20000000000005</v>
      </c>
      <c r="H937" s="230">
        <v>440.20000000000005</v>
      </c>
      <c r="I937" s="230">
        <v>440.20000000000005</v>
      </c>
      <c r="J937" s="230">
        <v>440.20000000000005</v>
      </c>
      <c r="K937" s="230">
        <v>440.20000000000005</v>
      </c>
      <c r="L937" s="230">
        <v>440.20000000000005</v>
      </c>
      <c r="M937" s="230">
        <v>438.25080213903743</v>
      </c>
      <c r="N937" s="230">
        <v>428.83430099312454</v>
      </c>
      <c r="O937" s="230">
        <v>428.0420463786687</v>
      </c>
      <c r="P937" s="230">
        <v>436.0774956316838</v>
      </c>
      <c r="Q937" s="231" t="s">
        <v>149</v>
      </c>
      <c r="R937" s="232" t="s">
        <v>70</v>
      </c>
      <c r="S937" s="232" t="s">
        <v>139</v>
      </c>
    </row>
    <row r="938" ht="15.75" customHeight="1">
      <c r="A938" s="227">
        <v>2018.0</v>
      </c>
      <c r="B938" s="228" t="s">
        <v>43</v>
      </c>
      <c r="C938" s="229" t="s">
        <v>100</v>
      </c>
      <c r="D938" s="230">
        <v>304.3886250853789</v>
      </c>
      <c r="E938" s="230">
        <v>303.60309516131855</v>
      </c>
      <c r="F938" s="230">
        <v>401.01861416030266</v>
      </c>
      <c r="G938" s="230">
        <v>423.84070087065425</v>
      </c>
      <c r="H938" s="230">
        <v>565.8202698397384</v>
      </c>
      <c r="I938" s="230">
        <v>469.87840641452505</v>
      </c>
      <c r="J938" s="230">
        <v>542.420810507306</v>
      </c>
      <c r="K938" s="230">
        <v>938.8405620386337</v>
      </c>
      <c r="L938" s="230">
        <v>410.0242050443945</v>
      </c>
      <c r="M938" s="230">
        <v>295.8980876690192</v>
      </c>
      <c r="N938" s="230">
        <v>212.0084357678574</v>
      </c>
      <c r="O938" s="230">
        <v>297.19613743775074</v>
      </c>
      <c r="P938" s="230">
        <v>430.41149583307333</v>
      </c>
      <c r="Q938" s="231" t="s">
        <v>149</v>
      </c>
      <c r="R938" s="232" t="s">
        <v>70</v>
      </c>
      <c r="S938" s="232" t="s">
        <v>139</v>
      </c>
    </row>
    <row r="939" ht="15.75" customHeight="1">
      <c r="A939" s="227">
        <v>2018.0</v>
      </c>
      <c r="B939" s="228" t="s">
        <v>43</v>
      </c>
      <c r="C939" s="229" t="s">
        <v>101</v>
      </c>
      <c r="D939" s="230">
        <v>142.28708549409848</v>
      </c>
      <c r="E939" s="230">
        <v>149.72511893797133</v>
      </c>
      <c r="F939" s="230">
        <v>198.31985786103994</v>
      </c>
      <c r="G939" s="230">
        <v>203.38487400987088</v>
      </c>
      <c r="H939" s="230">
        <v>281.3920601894506</v>
      </c>
      <c r="I939" s="230">
        <v>234.6431508565894</v>
      </c>
      <c r="J939" s="230">
        <v>267.1353625723851</v>
      </c>
      <c r="K939" s="230">
        <v>468.74129303197657</v>
      </c>
      <c r="L939" s="230">
        <v>204.9146506691899</v>
      </c>
      <c r="M939" s="230">
        <v>144.57401661303487</v>
      </c>
      <c r="N939" s="230">
        <v>103.81206294883116</v>
      </c>
      <c r="O939" s="230">
        <v>138.70473083294144</v>
      </c>
      <c r="P939" s="230">
        <v>211.46952200144833</v>
      </c>
      <c r="Q939" s="231" t="s">
        <v>149</v>
      </c>
      <c r="R939" s="232" t="s">
        <v>70</v>
      </c>
      <c r="S939" s="232" t="s">
        <v>139</v>
      </c>
    </row>
    <row r="940" ht="15.75" customHeight="1">
      <c r="A940" s="227">
        <v>2018.0</v>
      </c>
      <c r="B940" s="228" t="s">
        <v>43</v>
      </c>
      <c r="C940" s="229" t="s">
        <v>102</v>
      </c>
      <c r="D940" s="230">
        <v>338.7535879734906</v>
      </c>
      <c r="E940" s="230">
        <v>357.77709590936246</v>
      </c>
      <c r="F940" s="230">
        <v>497.4351108424401</v>
      </c>
      <c r="G940" s="230">
        <v>487.12640608819675</v>
      </c>
      <c r="H940" s="230">
        <v>684.0799903868123</v>
      </c>
      <c r="I940" s="230">
        <v>562.5861733619893</v>
      </c>
      <c r="J940" s="230">
        <v>642.5792258982757</v>
      </c>
      <c r="K940" s="230">
        <v>1190.5928086785104</v>
      </c>
      <c r="L940" s="230">
        <v>466.6625156401906</v>
      </c>
      <c r="M940" s="230">
        <v>339.5665299393958</v>
      </c>
      <c r="N940" s="230">
        <v>232.72229926118789</v>
      </c>
      <c r="O940" s="230">
        <v>309.5160158918582</v>
      </c>
      <c r="P940" s="230">
        <v>509.1164799893092</v>
      </c>
      <c r="Q940" s="231" t="s">
        <v>149</v>
      </c>
      <c r="R940" s="232" t="s">
        <v>70</v>
      </c>
      <c r="S940" s="232" t="s">
        <v>139</v>
      </c>
    </row>
    <row r="941" ht="15.75" customHeight="1">
      <c r="A941" s="227">
        <v>2018.0</v>
      </c>
      <c r="B941" s="228" t="s">
        <v>43</v>
      </c>
      <c r="C941" s="229" t="s">
        <v>103</v>
      </c>
      <c r="D941" s="230">
        <v>69.0359510244989</v>
      </c>
      <c r="E941" s="230">
        <v>66.37503073340314</v>
      </c>
      <c r="F941" s="230">
        <v>91.21176324231108</v>
      </c>
      <c r="G941" s="230">
        <v>96.22696948703138</v>
      </c>
      <c r="H941" s="230">
        <v>131.83546593401223</v>
      </c>
      <c r="I941" s="230">
        <v>108.9632947271604</v>
      </c>
      <c r="J941" s="230">
        <v>125.0903398955961</v>
      </c>
      <c r="K941" s="230">
        <v>222.87459995137849</v>
      </c>
      <c r="L941" s="230">
        <v>92.80026603944704</v>
      </c>
      <c r="M941" s="230">
        <v>64.48698285961719</v>
      </c>
      <c r="N941" s="230">
        <v>44.942175514580946</v>
      </c>
      <c r="O941" s="230">
        <v>64.25245166210111</v>
      </c>
      <c r="P941" s="230">
        <v>98.17460758926148</v>
      </c>
      <c r="Q941" s="231" t="s">
        <v>149</v>
      </c>
      <c r="R941" s="232" t="s">
        <v>70</v>
      </c>
      <c r="S941" s="232" t="s">
        <v>139</v>
      </c>
    </row>
    <row r="942" ht="15.75" customHeight="1">
      <c r="A942" s="227">
        <v>2018.0</v>
      </c>
      <c r="B942" s="228" t="s">
        <v>43</v>
      </c>
      <c r="C942" s="229" t="s">
        <v>104</v>
      </c>
      <c r="D942" s="230">
        <v>9.456841740776136</v>
      </c>
      <c r="E942" s="230">
        <v>15.883739845602179</v>
      </c>
      <c r="F942" s="230">
        <v>14.420673153042387</v>
      </c>
      <c r="G942" s="230">
        <v>14.85485952181996</v>
      </c>
      <c r="H942" s="230">
        <v>18.013327986153218</v>
      </c>
      <c r="I942" s="230">
        <v>16.412202719179977</v>
      </c>
      <c r="J942" s="230">
        <v>18.350085647186862</v>
      </c>
      <c r="K942" s="230">
        <v>20.61712722730995</v>
      </c>
      <c r="L942" s="230">
        <v>19.431305242230714</v>
      </c>
      <c r="M942" s="230">
        <v>15.455594766133949</v>
      </c>
      <c r="N942" s="230">
        <v>13.968745580888063</v>
      </c>
      <c r="O942" s="230">
        <v>15.256599001395388</v>
      </c>
      <c r="P942" s="230">
        <v>192.12110243171875</v>
      </c>
      <c r="Q942" s="231" t="s">
        <v>149</v>
      </c>
      <c r="R942" s="232" t="s">
        <v>70</v>
      </c>
      <c r="S942" s="232" t="s">
        <v>139</v>
      </c>
    </row>
    <row r="943" ht="15.75" customHeight="1">
      <c r="A943" s="227">
        <v>2018.0</v>
      </c>
      <c r="B943" s="228" t="s">
        <v>43</v>
      </c>
      <c r="C943" s="229" t="s">
        <v>105</v>
      </c>
      <c r="D943" s="230">
        <v>5.97108728609325</v>
      </c>
      <c r="E943" s="230">
        <v>7.504091068160353</v>
      </c>
      <c r="F943" s="230">
        <v>8.915683893917565</v>
      </c>
      <c r="G943" s="230">
        <v>16.54747869378667</v>
      </c>
      <c r="H943" s="230">
        <v>33.7912306874032</v>
      </c>
      <c r="I943" s="230">
        <v>32.577604174656344</v>
      </c>
      <c r="J943" s="230">
        <v>31.53916451326838</v>
      </c>
      <c r="K943" s="230">
        <v>43.091316081657666</v>
      </c>
      <c r="L943" s="230">
        <v>36.76870800011578</v>
      </c>
      <c r="M943" s="230">
        <v>14.639716515832617</v>
      </c>
      <c r="N943" s="230">
        <v>10.168274676650181</v>
      </c>
      <c r="O943" s="230">
        <v>7.211540499180723</v>
      </c>
      <c r="P943" s="230">
        <v>248.72589609072276</v>
      </c>
      <c r="Q943" s="231" t="s">
        <v>149</v>
      </c>
      <c r="R943" s="232" t="s">
        <v>70</v>
      </c>
      <c r="S943" s="232" t="s">
        <v>139</v>
      </c>
    </row>
    <row r="944" ht="15.75" customHeight="1">
      <c r="A944" s="227">
        <v>2018.0</v>
      </c>
      <c r="B944" s="228" t="s">
        <v>43</v>
      </c>
      <c r="C944" s="229" t="s">
        <v>106</v>
      </c>
      <c r="D944" s="230">
        <v>56.524122993799885</v>
      </c>
      <c r="E944" s="230">
        <v>22.11883276121422</v>
      </c>
      <c r="F944" s="230">
        <v>24.172302192141796</v>
      </c>
      <c r="G944" s="230">
        <v>55.200494821782605</v>
      </c>
      <c r="H944" s="230">
        <v>38.85417895957902</v>
      </c>
      <c r="I944" s="230">
        <v>29.628976568795256</v>
      </c>
      <c r="J944" s="230">
        <v>46.48346250404159</v>
      </c>
      <c r="K944" s="230">
        <v>47.370285908892406</v>
      </c>
      <c r="L944" s="230">
        <v>28.49244466003841</v>
      </c>
      <c r="M944" s="230">
        <v>24.17150542148243</v>
      </c>
      <c r="N944" s="230">
        <v>19.92539643427136</v>
      </c>
      <c r="O944" s="230">
        <v>58.4247106822931</v>
      </c>
      <c r="P944" s="230">
        <v>451.3667139083321</v>
      </c>
      <c r="Q944" s="231" t="s">
        <v>149</v>
      </c>
      <c r="R944" s="232" t="s">
        <v>70</v>
      </c>
      <c r="S944" s="232" t="s">
        <v>139</v>
      </c>
    </row>
    <row r="945" ht="15.75" customHeight="1">
      <c r="A945" s="227">
        <v>2018.0</v>
      </c>
      <c r="B945" s="228" t="s">
        <v>43</v>
      </c>
      <c r="C945" s="229" t="s">
        <v>107</v>
      </c>
      <c r="D945" s="230">
        <v>109.7813146318292</v>
      </c>
      <c r="E945" s="230">
        <v>147.89697377522478</v>
      </c>
      <c r="F945" s="230">
        <v>222.75187156585463</v>
      </c>
      <c r="G945" s="230">
        <v>177.57513573734232</v>
      </c>
      <c r="H945" s="230">
        <v>283.8594646546125</v>
      </c>
      <c r="I945" s="230">
        <v>229.7963022234045</v>
      </c>
      <c r="J945" s="230">
        <v>254.5977002290419</v>
      </c>
      <c r="K945" s="230">
        <v>540.8755504817505</v>
      </c>
      <c r="L945" s="230">
        <v>171.6296779457223</v>
      </c>
      <c r="M945" s="230">
        <v>130.68855275534668</v>
      </c>
      <c r="N945" s="230">
        <v>81.94413848342758</v>
      </c>
      <c r="O945" s="230">
        <v>84.01511233247159</v>
      </c>
      <c r="P945" s="230">
        <v>2435.411794816029</v>
      </c>
      <c r="Q945" s="231" t="s">
        <v>149</v>
      </c>
      <c r="R945" s="232" t="s">
        <v>70</v>
      </c>
      <c r="S945" s="232" t="s">
        <v>139</v>
      </c>
    </row>
    <row r="946" ht="15.75" customHeight="1">
      <c r="A946" s="227">
        <v>2018.0</v>
      </c>
      <c r="B946" s="228" t="s">
        <v>43</v>
      </c>
      <c r="C946" s="229" t="s">
        <v>108</v>
      </c>
      <c r="D946" s="230">
        <v>181.7333666524985</v>
      </c>
      <c r="E946" s="230">
        <v>193.40363745020153</v>
      </c>
      <c r="F946" s="230">
        <v>270.2605308049564</v>
      </c>
      <c r="G946" s="230">
        <v>264.17796877473154</v>
      </c>
      <c r="H946" s="230">
        <v>374.51820228774795</v>
      </c>
      <c r="I946" s="230">
        <v>308.41508568603604</v>
      </c>
      <c r="J946" s="230">
        <v>350.9704128935387</v>
      </c>
      <c r="K946" s="230">
        <v>651.9542796996104</v>
      </c>
      <c r="L946" s="230">
        <v>256.3221358481072</v>
      </c>
      <c r="M946" s="230">
        <v>184.95536945879567</v>
      </c>
      <c r="N946" s="230">
        <v>126.00655517523718</v>
      </c>
      <c r="O946" s="230">
        <v>164.90796251534078</v>
      </c>
      <c r="P946" s="230">
        <v>3327.625507246802</v>
      </c>
      <c r="Q946" s="231" t="s">
        <v>149</v>
      </c>
      <c r="R946" s="232" t="s">
        <v>70</v>
      </c>
      <c r="S946" s="232" t="s">
        <v>139</v>
      </c>
    </row>
    <row r="947" ht="15.75" customHeight="1">
      <c r="A947" s="227">
        <v>2018.0</v>
      </c>
      <c r="B947" s="228" t="s">
        <v>43</v>
      </c>
      <c r="C947" s="229" t="s">
        <v>109</v>
      </c>
      <c r="D947" s="230">
        <v>4.669361528466434</v>
      </c>
      <c r="E947" s="230">
        <v>10.275393809734675</v>
      </c>
      <c r="F947" s="230">
        <v>7.6907437439231</v>
      </c>
      <c r="G947" s="230">
        <v>6.268071973338785</v>
      </c>
      <c r="H947" s="230">
        <v>7.766462106078895</v>
      </c>
      <c r="I947" s="230">
        <v>6.321135852314139</v>
      </c>
      <c r="J947" s="230">
        <v>8.670751352387224</v>
      </c>
      <c r="K947" s="230">
        <v>7.774308584147395</v>
      </c>
      <c r="L947" s="230">
        <v>11.291945164909102</v>
      </c>
      <c r="M947" s="230">
        <v>6.509721512633828</v>
      </c>
      <c r="N947" s="230">
        <v>9.121274482964596</v>
      </c>
      <c r="O947" s="230">
        <v>11.761812022893196</v>
      </c>
      <c r="P947" s="230">
        <v>98.12098213379136</v>
      </c>
      <c r="Q947" s="231" t="s">
        <v>149</v>
      </c>
      <c r="R947" s="232" t="s">
        <v>70</v>
      </c>
      <c r="S947" s="232" t="s">
        <v>139</v>
      </c>
    </row>
    <row r="948" ht="15.75" customHeight="1">
      <c r="A948" s="227">
        <v>2018.0</v>
      </c>
      <c r="B948" s="228" t="s">
        <v>43</v>
      </c>
      <c r="C948" s="229" t="s">
        <v>110</v>
      </c>
      <c r="D948" s="230">
        <v>0.6944561803411764</v>
      </c>
      <c r="E948" s="230">
        <v>0.9938668469338854</v>
      </c>
      <c r="F948" s="230">
        <v>1.2075847993574824</v>
      </c>
      <c r="G948" s="230">
        <v>2.4031630415867387</v>
      </c>
      <c r="H948" s="230">
        <v>4.842475017186823</v>
      </c>
      <c r="I948" s="230">
        <v>4.282120453961898</v>
      </c>
      <c r="J948" s="230">
        <v>4.364110577796161</v>
      </c>
      <c r="K948" s="230">
        <v>6.353420303114199</v>
      </c>
      <c r="L948" s="230">
        <v>5.746395952533932</v>
      </c>
      <c r="M948" s="230">
        <v>2.2541177803416277</v>
      </c>
      <c r="N948" s="230">
        <v>1.6689034422922937</v>
      </c>
      <c r="O948" s="230">
        <v>0.9135197860003758</v>
      </c>
      <c r="P948" s="230">
        <v>35.7241341814466</v>
      </c>
      <c r="Q948" s="231" t="s">
        <v>149</v>
      </c>
      <c r="R948" s="232" t="s">
        <v>70</v>
      </c>
      <c r="S948" s="232" t="s">
        <v>139</v>
      </c>
    </row>
    <row r="949" ht="15.75" customHeight="1">
      <c r="A949" s="227">
        <v>2018.0</v>
      </c>
      <c r="B949" s="228" t="s">
        <v>43</v>
      </c>
      <c r="C949" s="229" t="s">
        <v>111</v>
      </c>
      <c r="D949" s="230">
        <v>22.609649197519953</v>
      </c>
      <c r="E949" s="230">
        <v>10.532777505340105</v>
      </c>
      <c r="F949" s="230">
        <v>11.242931252158975</v>
      </c>
      <c r="G949" s="230">
        <v>20.444627711771336</v>
      </c>
      <c r="H949" s="230">
        <v>17.66099043617228</v>
      </c>
      <c r="I949" s="230">
        <v>14.109036461331074</v>
      </c>
      <c r="J949" s="230">
        <v>18.593385001616635</v>
      </c>
      <c r="K949" s="230">
        <v>18.219340734189387</v>
      </c>
      <c r="L949" s="230">
        <v>13.130158829510789</v>
      </c>
      <c r="M949" s="230">
        <v>11.295095991346928</v>
      </c>
      <c r="N949" s="230">
        <v>9.815466223778996</v>
      </c>
      <c r="O949" s="230">
        <v>22.471042570112733</v>
      </c>
      <c r="P949" s="230">
        <v>190.1245019148492</v>
      </c>
      <c r="Q949" s="231" t="s">
        <v>149</v>
      </c>
      <c r="R949" s="232" t="s">
        <v>70</v>
      </c>
      <c r="S949" s="232" t="s">
        <v>139</v>
      </c>
    </row>
    <row r="950" ht="15.75" customHeight="1">
      <c r="A950" s="227">
        <v>2018.0</v>
      </c>
      <c r="B950" s="228" t="s">
        <v>43</v>
      </c>
      <c r="C950" s="229" t="s">
        <v>112</v>
      </c>
      <c r="D950" s="230">
        <v>109.7813146318292</v>
      </c>
      <c r="E950" s="230">
        <v>147.89697377522478</v>
      </c>
      <c r="F950" s="230">
        <v>222.75187156585463</v>
      </c>
      <c r="G950" s="230">
        <v>177.57513573734232</v>
      </c>
      <c r="H950" s="230">
        <v>283.8594646546125</v>
      </c>
      <c r="I950" s="230">
        <v>229.7963022234045</v>
      </c>
      <c r="J950" s="230">
        <v>254.5977002290419</v>
      </c>
      <c r="K950" s="230">
        <v>540.8755504817505</v>
      </c>
      <c r="L950" s="230">
        <v>171.6296779457223</v>
      </c>
      <c r="M950" s="230">
        <v>130.68855275534668</v>
      </c>
      <c r="N950" s="230">
        <v>81.94413848342758</v>
      </c>
      <c r="O950" s="230">
        <v>84.01511233247159</v>
      </c>
      <c r="P950" s="230">
        <v>2435.411794816029</v>
      </c>
      <c r="Q950" s="231" t="s">
        <v>149</v>
      </c>
      <c r="R950" s="232" t="s">
        <v>70</v>
      </c>
      <c r="S950" s="232" t="s">
        <v>139</v>
      </c>
    </row>
    <row r="951" ht="15.75" customHeight="1">
      <c r="A951" s="227">
        <v>2018.0</v>
      </c>
      <c r="B951" s="228" t="s">
        <v>43</v>
      </c>
      <c r="C951" s="229" t="s">
        <v>113</v>
      </c>
      <c r="D951" s="230">
        <v>137.75478153815678</v>
      </c>
      <c r="E951" s="230">
        <v>169.69901193723345</v>
      </c>
      <c r="F951" s="230">
        <v>242.8931313612942</v>
      </c>
      <c r="G951" s="230">
        <v>206.69099846403918</v>
      </c>
      <c r="H951" s="230">
        <v>314.1293922140505</v>
      </c>
      <c r="I951" s="230">
        <v>254.5085949910116</v>
      </c>
      <c r="J951" s="230">
        <v>286.2259471608419</v>
      </c>
      <c r="K951" s="230">
        <v>573.2226201032014</v>
      </c>
      <c r="L951" s="230">
        <v>201.79817789267614</v>
      </c>
      <c r="M951" s="230">
        <v>150.74748803966907</v>
      </c>
      <c r="N951" s="230">
        <v>102.54978263246346</v>
      </c>
      <c r="O951" s="230">
        <v>119.16148671147789</v>
      </c>
      <c r="P951" s="230">
        <v>2759.381413046115</v>
      </c>
      <c r="Q951" s="231" t="s">
        <v>149</v>
      </c>
      <c r="R951" s="232" t="s">
        <v>70</v>
      </c>
      <c r="S951" s="232" t="s">
        <v>139</v>
      </c>
    </row>
    <row r="952" ht="15.75" customHeight="1">
      <c r="A952" s="227">
        <v>2018.0</v>
      </c>
      <c r="B952" s="228" t="s">
        <v>43</v>
      </c>
      <c r="C952" s="229" t="s">
        <v>114</v>
      </c>
      <c r="D952" s="230">
        <v>2.789381872078553</v>
      </c>
      <c r="E952" s="230">
        <v>6.290400855473338</v>
      </c>
      <c r="F952" s="230">
        <v>5.9900630447505625</v>
      </c>
      <c r="G952" s="230">
        <v>4.570856261176959</v>
      </c>
      <c r="H952" s="230">
        <v>5.81739424553469</v>
      </c>
      <c r="I952" s="230">
        <v>5.302562649337799</v>
      </c>
      <c r="J952" s="230">
        <v>5.511058034623681</v>
      </c>
      <c r="K952" s="230">
        <v>6.183760083784801</v>
      </c>
      <c r="L952" s="230">
        <v>5.94940430037914</v>
      </c>
      <c r="M952" s="230">
        <v>5.760998081170573</v>
      </c>
      <c r="N952" s="230">
        <v>5.138810588881187</v>
      </c>
      <c r="O952" s="230">
        <v>4.626423581898025</v>
      </c>
      <c r="P952" s="230">
        <v>63.9311135990893</v>
      </c>
      <c r="Q952" s="231" t="s">
        <v>149</v>
      </c>
      <c r="R952" s="232" t="s">
        <v>70</v>
      </c>
      <c r="S952" s="232" t="s">
        <v>139</v>
      </c>
    </row>
    <row r="953" ht="15.75" customHeight="1">
      <c r="A953" s="227">
        <v>2018.0</v>
      </c>
      <c r="B953" s="228" t="s">
        <v>43</v>
      </c>
      <c r="C953" s="229" t="s">
        <v>115</v>
      </c>
      <c r="D953" s="230">
        <v>1.6748702248076595</v>
      </c>
      <c r="E953" s="230">
        <v>2.434283608110129</v>
      </c>
      <c r="F953" s="230">
        <v>2.5475103319957255</v>
      </c>
      <c r="G953" s="230">
        <v>4.438410035635913</v>
      </c>
      <c r="H953" s="230">
        <v>9.84243121567081</v>
      </c>
      <c r="I953" s="230">
        <v>9.487890024518734</v>
      </c>
      <c r="J953" s="230">
        <v>8.75016575595127</v>
      </c>
      <c r="K953" s="230">
        <v>11.952291458204806</v>
      </c>
      <c r="L953" s="230">
        <v>10.697960033718507</v>
      </c>
      <c r="M953" s="230">
        <v>3.9112392086792553</v>
      </c>
      <c r="N953" s="230">
        <v>2.8810764116488254</v>
      </c>
      <c r="O953" s="230">
        <v>1.737829662562702</v>
      </c>
      <c r="P953" s="230">
        <v>70.35595797150434</v>
      </c>
      <c r="Q953" s="231" t="s">
        <v>149</v>
      </c>
      <c r="R953" s="232" t="s">
        <v>70</v>
      </c>
      <c r="S953" s="232" t="s">
        <v>139</v>
      </c>
    </row>
    <row r="954" ht="15.75" customHeight="1">
      <c r="A954" s="227">
        <v>2018.0</v>
      </c>
      <c r="B954" s="228" t="s">
        <v>43</v>
      </c>
      <c r="C954" s="229" t="s">
        <v>116</v>
      </c>
      <c r="D954" s="230">
        <v>16.015168181576634</v>
      </c>
      <c r="E954" s="230">
        <v>6.267002615677362</v>
      </c>
      <c r="F954" s="230">
        <v>6.848818954440175</v>
      </c>
      <c r="G954" s="230">
        <v>15.64014019950507</v>
      </c>
      <c r="H954" s="230">
        <v>11.00868403854739</v>
      </c>
      <c r="I954" s="230">
        <v>8.39487669449199</v>
      </c>
      <c r="J954" s="230">
        <v>13.170314376145116</v>
      </c>
      <c r="K954" s="230">
        <v>13.421581007519514</v>
      </c>
      <c r="L954" s="230">
        <v>8.072859320344214</v>
      </c>
      <c r="M954" s="230">
        <v>6.848593202753354</v>
      </c>
      <c r="N954" s="230">
        <v>5.645528989710218</v>
      </c>
      <c r="O954" s="230">
        <v>16.553668026649714</v>
      </c>
      <c r="P954" s="230">
        <v>127.88723560736072</v>
      </c>
      <c r="Q954" s="231" t="s">
        <v>149</v>
      </c>
      <c r="R954" s="232" t="s">
        <v>70</v>
      </c>
      <c r="S954" s="232" t="s">
        <v>139</v>
      </c>
    </row>
    <row r="955" ht="15.75" customHeight="1">
      <c r="A955" s="227">
        <v>2018.0</v>
      </c>
      <c r="B955" s="228" t="s">
        <v>43</v>
      </c>
      <c r="C955" s="229" t="s">
        <v>117</v>
      </c>
      <c r="D955" s="230">
        <v>26.073062225059434</v>
      </c>
      <c r="E955" s="230">
        <v>40.14346431041815</v>
      </c>
      <c r="F955" s="230">
        <v>60.46122228216054</v>
      </c>
      <c r="G955" s="230">
        <v>39.95440554090202</v>
      </c>
      <c r="H955" s="230">
        <v>63.868379547287816</v>
      </c>
      <c r="I955" s="230">
        <v>59.090477714589724</v>
      </c>
      <c r="J955" s="230">
        <v>57.284482551534424</v>
      </c>
      <c r="K955" s="230">
        <v>121.69699885839385</v>
      </c>
      <c r="L955" s="230">
        <v>40.76204851210905</v>
      </c>
      <c r="M955" s="230">
        <v>35.472607176451234</v>
      </c>
      <c r="N955" s="230">
        <v>22.24198044550177</v>
      </c>
      <c r="O955" s="230">
        <v>19.953589178962</v>
      </c>
      <c r="P955" s="230">
        <v>587.0027183433701</v>
      </c>
      <c r="Q955" s="231" t="s">
        <v>149</v>
      </c>
      <c r="R955" s="232" t="s">
        <v>70</v>
      </c>
      <c r="S955" s="232" t="s">
        <v>139</v>
      </c>
    </row>
    <row r="956" ht="15.75" customHeight="1">
      <c r="A956" s="227">
        <v>2018.0</v>
      </c>
      <c r="B956" s="228" t="s">
        <v>43</v>
      </c>
      <c r="C956" s="229" t="s">
        <v>118</v>
      </c>
      <c r="D956" s="230">
        <v>46.552482503522285</v>
      </c>
      <c r="E956" s="230">
        <v>55.13515138967898</v>
      </c>
      <c r="F956" s="230">
        <v>75.847614613347</v>
      </c>
      <c r="G956" s="230">
        <v>64.60381203721997</v>
      </c>
      <c r="H956" s="230">
        <v>90.5368890470407</v>
      </c>
      <c r="I956" s="230">
        <v>82.27580708293824</v>
      </c>
      <c r="J956" s="230">
        <v>84.7160207182545</v>
      </c>
      <c r="K956" s="230">
        <v>153.254631407903</v>
      </c>
      <c r="L956" s="230">
        <v>65.4822721665509</v>
      </c>
      <c r="M956" s="230">
        <v>51.993437669054416</v>
      </c>
      <c r="N956" s="230">
        <v>35.907396435742</v>
      </c>
      <c r="O956" s="230">
        <v>42.87151045007244</v>
      </c>
      <c r="P956" s="230">
        <v>849.1770255213245</v>
      </c>
      <c r="Q956" s="231" t="s">
        <v>149</v>
      </c>
      <c r="R956" s="232" t="s">
        <v>70</v>
      </c>
      <c r="S956" s="232" t="s">
        <v>139</v>
      </c>
    </row>
    <row r="957" ht="15.75" customHeight="1">
      <c r="A957" s="227">
        <v>2018.0</v>
      </c>
      <c r="B957" s="228" t="s">
        <v>43</v>
      </c>
      <c r="C957" s="229" t="s">
        <v>119</v>
      </c>
      <c r="D957" s="230">
        <v>1.4000910670532978</v>
      </c>
      <c r="E957" s="230">
        <v>4.061873966589062</v>
      </c>
      <c r="F957" s="230">
        <v>3.2052188158485073</v>
      </c>
      <c r="G957" s="230">
        <v>1.9197197462798394</v>
      </c>
      <c r="H957" s="230">
        <v>2.5013254659686432</v>
      </c>
      <c r="I957" s="230">
        <v>2.0211929988436674</v>
      </c>
      <c r="J957" s="230">
        <v>2.5767077578832254</v>
      </c>
      <c r="K957" s="230">
        <v>2.2891004178629624</v>
      </c>
      <c r="L957" s="230">
        <v>3.4299847227139235</v>
      </c>
      <c r="M957" s="230">
        <v>2.367550464396035</v>
      </c>
      <c r="N957" s="230">
        <v>3.376730579605034</v>
      </c>
      <c r="O957" s="230">
        <v>3.564110431300427</v>
      </c>
      <c r="P957" s="230">
        <v>32.71360643434463</v>
      </c>
      <c r="Q957" s="231" t="s">
        <v>149</v>
      </c>
      <c r="R957" s="232" t="s">
        <v>70</v>
      </c>
      <c r="S957" s="232" t="s">
        <v>139</v>
      </c>
    </row>
    <row r="958" ht="15.75" customHeight="1">
      <c r="A958" s="227">
        <v>2018.0</v>
      </c>
      <c r="B958" s="228" t="s">
        <v>43</v>
      </c>
      <c r="C958" s="229" t="s">
        <v>120</v>
      </c>
      <c r="D958" s="230">
        <v>0.1948634732915388</v>
      </c>
      <c r="E958" s="230">
        <v>0.3226966334327739</v>
      </c>
      <c r="F958" s="230">
        <v>0.345154949570961</v>
      </c>
      <c r="G958" s="230">
        <v>0.6440705470646962</v>
      </c>
      <c r="H958" s="230">
        <v>1.4106455330144723</v>
      </c>
      <c r="I958" s="230">
        <v>1.247288499383219</v>
      </c>
      <c r="J958" s="230">
        <v>1.2090410124307047</v>
      </c>
      <c r="K958" s="230">
        <v>1.7591446705355938</v>
      </c>
      <c r="L958" s="230">
        <v>1.6722626844411324</v>
      </c>
      <c r="M958" s="230">
        <v>0.6020329050617554</v>
      </c>
      <c r="N958" s="230">
        <v>0.4730350916962557</v>
      </c>
      <c r="O958" s="230">
        <v>0.2195601959319296</v>
      </c>
      <c r="P958" s="230">
        <v>10.099796195855033</v>
      </c>
      <c r="Q958" s="231" t="s">
        <v>149</v>
      </c>
      <c r="R958" s="232" t="s">
        <v>70</v>
      </c>
      <c r="S958" s="232" t="s">
        <v>139</v>
      </c>
    </row>
    <row r="959" ht="15.75" customHeight="1">
      <c r="A959" s="227">
        <v>2018.0</v>
      </c>
      <c r="B959" s="228" t="s">
        <v>43</v>
      </c>
      <c r="C959" s="229" t="s">
        <v>121</v>
      </c>
      <c r="D959" s="230">
        <v>6.406067272630653</v>
      </c>
      <c r="E959" s="230">
        <v>2.9842869598463633</v>
      </c>
      <c r="F959" s="230">
        <v>3.1854971881117096</v>
      </c>
      <c r="G959" s="230">
        <v>5.792644518335211</v>
      </c>
      <c r="H959" s="230">
        <v>5.003947290248813</v>
      </c>
      <c r="I959" s="230">
        <v>3.997560330710471</v>
      </c>
      <c r="J959" s="230">
        <v>5.268125750458046</v>
      </c>
      <c r="K959" s="230">
        <v>5.16214654135366</v>
      </c>
      <c r="L959" s="230">
        <v>3.72021166836139</v>
      </c>
      <c r="M959" s="230">
        <v>3.200277197548296</v>
      </c>
      <c r="N959" s="230">
        <v>2.7810487634040486</v>
      </c>
      <c r="O959" s="230">
        <v>6.3667953948652745</v>
      </c>
      <c r="P959" s="230">
        <v>53.86860887587393</v>
      </c>
      <c r="Q959" s="231" t="s">
        <v>149</v>
      </c>
      <c r="R959" s="232" t="s">
        <v>70</v>
      </c>
      <c r="S959" s="232" t="s">
        <v>139</v>
      </c>
    </row>
    <row r="960" ht="15.75" customHeight="1">
      <c r="A960" s="227">
        <v>2018.0</v>
      </c>
      <c r="B960" s="228" t="s">
        <v>43</v>
      </c>
      <c r="C960" s="229" t="s">
        <v>122</v>
      </c>
      <c r="D960" s="230">
        <v>26.073062225059434</v>
      </c>
      <c r="E960" s="230">
        <v>40.14346431041815</v>
      </c>
      <c r="F960" s="230">
        <v>60.46122228216054</v>
      </c>
      <c r="G960" s="230">
        <v>39.95440554090202</v>
      </c>
      <c r="H960" s="230">
        <v>63.868379547287816</v>
      </c>
      <c r="I960" s="230">
        <v>59.090477714589724</v>
      </c>
      <c r="J960" s="230">
        <v>57.284482551534424</v>
      </c>
      <c r="K960" s="230">
        <v>121.69699885839385</v>
      </c>
      <c r="L960" s="230">
        <v>40.76204851210905</v>
      </c>
      <c r="M960" s="230">
        <v>35.472607176451234</v>
      </c>
      <c r="N960" s="230">
        <v>22.24198044550177</v>
      </c>
      <c r="O960" s="230">
        <v>19.953589178962</v>
      </c>
      <c r="P960" s="230">
        <v>587.0027183433701</v>
      </c>
      <c r="Q960" s="231" t="s">
        <v>149</v>
      </c>
      <c r="R960" s="232" t="s">
        <v>70</v>
      </c>
      <c r="S960" s="232" t="s">
        <v>139</v>
      </c>
    </row>
    <row r="961" ht="15.75" customHeight="1">
      <c r="A961" s="227">
        <v>2018.0</v>
      </c>
      <c r="B961" s="228" t="s">
        <v>43</v>
      </c>
      <c r="C961" s="229" t="s">
        <v>123</v>
      </c>
      <c r="D961" s="230">
        <v>34.074084038034925</v>
      </c>
      <c r="E961" s="230">
        <v>47.51232187028636</v>
      </c>
      <c r="F961" s="230">
        <v>67.19709323569172</v>
      </c>
      <c r="G961" s="230">
        <v>48.31084035258177</v>
      </c>
      <c r="H961" s="230">
        <v>72.78429783651974</v>
      </c>
      <c r="I961" s="230">
        <v>66.35651954352709</v>
      </c>
      <c r="J961" s="230">
        <v>66.3383570723064</v>
      </c>
      <c r="K961" s="230">
        <v>130.90739048814606</v>
      </c>
      <c r="L961" s="230">
        <v>49.584507587625495</v>
      </c>
      <c r="M961" s="230">
        <v>41.64246774345732</v>
      </c>
      <c r="N961" s="230">
        <v>28.87279488020711</v>
      </c>
      <c r="O961" s="230">
        <v>30.104055201059634</v>
      </c>
      <c r="P961" s="230">
        <v>683.6847298494437</v>
      </c>
      <c r="Q961" s="231" t="s">
        <v>149</v>
      </c>
      <c r="R961" s="232" t="s">
        <v>70</v>
      </c>
      <c r="S961" s="232" t="s">
        <v>139</v>
      </c>
    </row>
    <row r="962" ht="15.75" customHeight="1">
      <c r="A962" s="227">
        <v>2018.0</v>
      </c>
      <c r="B962" s="228" t="s">
        <v>43</v>
      </c>
      <c r="C962" s="229" t="s">
        <v>124</v>
      </c>
      <c r="D962" s="230">
        <v>1380.6408487148524</v>
      </c>
      <c r="E962" s="230">
        <v>1380.9358288770054</v>
      </c>
      <c r="F962" s="230">
        <v>1385.0</v>
      </c>
      <c r="G962" s="230">
        <v>1385.0</v>
      </c>
      <c r="H962" s="230">
        <v>1385.0</v>
      </c>
      <c r="I962" s="230">
        <v>1385.0</v>
      </c>
      <c r="J962" s="230">
        <v>1385.0</v>
      </c>
      <c r="K962" s="230">
        <v>1385.0</v>
      </c>
      <c r="L962" s="230">
        <v>1385.0</v>
      </c>
      <c r="M962" s="230">
        <v>1379.9197860962568</v>
      </c>
      <c r="N962" s="230">
        <v>1375.8556149732622</v>
      </c>
      <c r="O962" s="230">
        <v>1373.7907538381924</v>
      </c>
      <c r="P962" s="230">
        <v>1385.0</v>
      </c>
      <c r="Q962" s="231" t="s">
        <v>149</v>
      </c>
      <c r="R962" s="232" t="s">
        <v>70</v>
      </c>
      <c r="S962" s="232" t="s">
        <v>139</v>
      </c>
    </row>
    <row r="963" ht="15.75" customHeight="1">
      <c r="A963" s="227">
        <v>2018.0</v>
      </c>
      <c r="B963" s="228" t="s">
        <v>43</v>
      </c>
      <c r="C963" s="229" t="s">
        <v>125</v>
      </c>
      <c r="D963" s="230">
        <v>1500.2285714285713</v>
      </c>
      <c r="E963" s="230">
        <v>1500.2285714285713</v>
      </c>
      <c r="F963" s="230">
        <v>1591.8612244897959</v>
      </c>
      <c r="G963" s="230">
        <v>1756.8</v>
      </c>
      <c r="H963" s="230">
        <v>1756.8</v>
      </c>
      <c r="I963" s="230">
        <v>1756.8</v>
      </c>
      <c r="J963" s="230">
        <v>1756.8</v>
      </c>
      <c r="K963" s="230">
        <v>1756.8</v>
      </c>
      <c r="L963" s="230">
        <v>1756.8</v>
      </c>
      <c r="M963" s="230">
        <v>1756.8</v>
      </c>
      <c r="N963" s="230">
        <v>1500.2285714285713</v>
      </c>
      <c r="O963" s="230">
        <v>1500.2285714285713</v>
      </c>
      <c r="P963" s="230">
        <v>1756.8</v>
      </c>
      <c r="Q963" s="231" t="s">
        <v>149</v>
      </c>
      <c r="R963" s="232" t="s">
        <v>70</v>
      </c>
      <c r="S963" s="232" t="s">
        <v>139</v>
      </c>
    </row>
    <row r="964" ht="15.75" customHeight="1">
      <c r="A964" s="227">
        <v>2018.0</v>
      </c>
      <c r="B964" s="228" t="s">
        <v>43</v>
      </c>
      <c r="C964" s="229" t="s">
        <v>126</v>
      </c>
      <c r="D964" s="230">
        <v>2880.8694201434237</v>
      </c>
      <c r="E964" s="230">
        <v>2881.1644003055767</v>
      </c>
      <c r="F964" s="230">
        <v>2976.861224489796</v>
      </c>
      <c r="G964" s="230">
        <v>3141.8</v>
      </c>
      <c r="H964" s="230">
        <v>3141.8</v>
      </c>
      <c r="I964" s="230">
        <v>3141.8</v>
      </c>
      <c r="J964" s="230">
        <v>3141.8</v>
      </c>
      <c r="K964" s="230">
        <v>3141.8</v>
      </c>
      <c r="L964" s="230">
        <v>3141.8</v>
      </c>
      <c r="M964" s="230">
        <v>3136.719786096257</v>
      </c>
      <c r="N964" s="230">
        <v>2876.0841864018334</v>
      </c>
      <c r="O964" s="230">
        <v>2874.0193252667636</v>
      </c>
      <c r="P964" s="230">
        <v>3141.8</v>
      </c>
      <c r="Q964" s="231" t="s">
        <v>149</v>
      </c>
      <c r="R964" s="232" t="s">
        <v>70</v>
      </c>
      <c r="S964" s="232" t="s">
        <v>139</v>
      </c>
    </row>
    <row r="965" ht="15.75" customHeight="1">
      <c r="A965" s="227">
        <v>2018.0</v>
      </c>
      <c r="B965" s="228" t="s">
        <v>43</v>
      </c>
      <c r="C965" s="229" t="s">
        <v>127</v>
      </c>
      <c r="D965" s="230">
        <v>4271.6558001981775</v>
      </c>
      <c r="E965" s="230">
        <v>3401.96118677507</v>
      </c>
      <c r="F965" s="230">
        <v>3416.835275426829</v>
      </c>
      <c r="G965" s="230">
        <v>5434.244904730581</v>
      </c>
      <c r="H965" s="230">
        <v>5890.225396867389</v>
      </c>
      <c r="I965" s="230">
        <v>5150.418477569877</v>
      </c>
      <c r="J965" s="230">
        <v>6537.954393836155</v>
      </c>
      <c r="K965" s="230">
        <v>7503.397610393387</v>
      </c>
      <c r="L965" s="230">
        <v>5678.462216785777</v>
      </c>
      <c r="M965" s="230">
        <v>3864.164957861035</v>
      </c>
      <c r="N965" s="230">
        <v>3220.871684220137</v>
      </c>
      <c r="O965" s="230">
        <v>5111.294240427424</v>
      </c>
      <c r="P965" s="230">
        <v>59481.48614509183</v>
      </c>
      <c r="Q965" s="231" t="s">
        <v>149</v>
      </c>
      <c r="R965" s="232" t="s">
        <v>70</v>
      </c>
      <c r="S965" s="232" t="s">
        <v>139</v>
      </c>
    </row>
    <row r="966" ht="15.75" customHeight="1">
      <c r="A966" s="227">
        <v>2018.0</v>
      </c>
      <c r="B966" s="228" t="s">
        <v>43</v>
      </c>
      <c r="C966" s="229" t="s">
        <v>128</v>
      </c>
      <c r="D966" s="230">
        <v>838.0069489376289</v>
      </c>
      <c r="E966" s="230">
        <v>705.8938456950211</v>
      </c>
      <c r="F966" s="230">
        <v>715.8876113701998</v>
      </c>
      <c r="G966" s="230">
        <v>927.5326885433119</v>
      </c>
      <c r="H966" s="230">
        <v>947.1957869715519</v>
      </c>
      <c r="I966" s="230">
        <v>880.3330299068339</v>
      </c>
      <c r="J966" s="230">
        <v>980.4740608271376</v>
      </c>
      <c r="K966" s="230">
        <v>1058.3157368784928</v>
      </c>
      <c r="L966" s="230">
        <v>915.5706469786309</v>
      </c>
      <c r="M966" s="230">
        <v>750.4946509276151</v>
      </c>
      <c r="N966" s="230">
        <v>688.568766016668</v>
      </c>
      <c r="O966" s="230">
        <v>895.5259986117145</v>
      </c>
      <c r="P966" s="230">
        <v>858.6499809720672</v>
      </c>
      <c r="Q966" s="231" t="s">
        <v>149</v>
      </c>
      <c r="R966" s="232" t="s">
        <v>70</v>
      </c>
      <c r="S966" s="232" t="s">
        <v>139</v>
      </c>
    </row>
    <row r="967" ht="15.75" customHeight="1">
      <c r="A967" s="227">
        <v>2018.0</v>
      </c>
      <c r="B967" s="228" t="s">
        <v>43</v>
      </c>
      <c r="C967" s="229" t="s">
        <v>129</v>
      </c>
      <c r="D967" s="230">
        <v>71.95205202066927</v>
      </c>
      <c r="E967" s="230">
        <v>45.50666367497675</v>
      </c>
      <c r="F967" s="230">
        <v>47.508659239101746</v>
      </c>
      <c r="G967" s="230">
        <v>86.60283303738923</v>
      </c>
      <c r="H967" s="230">
        <v>90.65873763313544</v>
      </c>
      <c r="I967" s="230">
        <v>78.61878346263157</v>
      </c>
      <c r="J967" s="230">
        <v>96.37271266449683</v>
      </c>
      <c r="K967" s="230">
        <v>111.07872921786003</v>
      </c>
      <c r="L967" s="230">
        <v>84.6924579023849</v>
      </c>
      <c r="M967" s="230">
        <v>54.266816703448995</v>
      </c>
      <c r="N967" s="230">
        <v>44.0624166918096</v>
      </c>
      <c r="O967" s="230">
        <v>80.89285018286921</v>
      </c>
      <c r="P967" s="230">
        <v>892.2137124307735</v>
      </c>
      <c r="Q967" s="231" t="s">
        <v>149</v>
      </c>
      <c r="R967" s="232" t="s">
        <v>70</v>
      </c>
      <c r="S967" s="232" t="s">
        <v>139</v>
      </c>
    </row>
    <row r="968" ht="15.75" customHeight="1">
      <c r="A968" s="227">
        <v>2018.0</v>
      </c>
      <c r="B968" s="228" t="s">
        <v>43</v>
      </c>
      <c r="C968" s="229" t="s">
        <v>130</v>
      </c>
      <c r="D968" s="230">
        <v>27.973466906327562</v>
      </c>
      <c r="E968" s="230">
        <v>21.802038162008664</v>
      </c>
      <c r="F968" s="230">
        <v>20.14125979543956</v>
      </c>
      <c r="G968" s="230">
        <v>29.11586272669686</v>
      </c>
      <c r="H968" s="230">
        <v>30.269927559438</v>
      </c>
      <c r="I968" s="230">
        <v>24.71229276760711</v>
      </c>
      <c r="J968" s="230">
        <v>31.62824693180002</v>
      </c>
      <c r="K968" s="230">
        <v>32.347069621450984</v>
      </c>
      <c r="L968" s="230">
        <v>30.168499946953823</v>
      </c>
      <c r="M968" s="230">
        <v>20.05893528432238</v>
      </c>
      <c r="N968" s="230">
        <v>20.605644149035886</v>
      </c>
      <c r="O968" s="230">
        <v>35.1463743790063</v>
      </c>
      <c r="P968" s="230">
        <v>323.9696182300871</v>
      </c>
      <c r="Q968" s="231" t="s">
        <v>149</v>
      </c>
      <c r="R968" s="232" t="s">
        <v>70</v>
      </c>
      <c r="S968" s="232" t="s">
        <v>139</v>
      </c>
    </row>
    <row r="969" ht="15.75" customHeight="1">
      <c r="A969" s="227">
        <v>2018.0</v>
      </c>
      <c r="B969" s="228" t="s">
        <v>43</v>
      </c>
      <c r="C969" s="229" t="s">
        <v>131</v>
      </c>
      <c r="D969" s="230">
        <v>20.479420278462847</v>
      </c>
      <c r="E969" s="230">
        <v>14.991687079260831</v>
      </c>
      <c r="F969" s="230">
        <v>15.386392331186464</v>
      </c>
      <c r="G969" s="230">
        <v>24.649406496317944</v>
      </c>
      <c r="H969" s="230">
        <v>26.66850949975289</v>
      </c>
      <c r="I969" s="230">
        <v>23.18532936834852</v>
      </c>
      <c r="J969" s="230">
        <v>27.431538166720067</v>
      </c>
      <c r="K969" s="230">
        <v>31.557632549509123</v>
      </c>
      <c r="L969" s="230">
        <v>24.72022365444186</v>
      </c>
      <c r="M969" s="230">
        <v>16.52083049260318</v>
      </c>
      <c r="N969" s="230">
        <v>13.66541599024023</v>
      </c>
      <c r="O969" s="230">
        <v>22.91792127111044</v>
      </c>
      <c r="P969" s="230">
        <v>262.17430717795435</v>
      </c>
      <c r="Q969" s="231" t="s">
        <v>149</v>
      </c>
      <c r="R969" s="232" t="s">
        <v>70</v>
      </c>
      <c r="S969" s="232" t="s">
        <v>139</v>
      </c>
    </row>
    <row r="970" ht="15.75" customHeight="1">
      <c r="A970" s="227">
        <v>2018.0</v>
      </c>
      <c r="B970" s="228" t="s">
        <v>43</v>
      </c>
      <c r="C970" s="229" t="s">
        <v>132</v>
      </c>
      <c r="D970" s="230">
        <v>8.00102181297549</v>
      </c>
      <c r="E970" s="230">
        <v>7.3688575598682</v>
      </c>
      <c r="F970" s="230">
        <v>6.735870953531178</v>
      </c>
      <c r="G970" s="230">
        <v>8.356434811679748</v>
      </c>
      <c r="H970" s="230">
        <v>8.915918289231929</v>
      </c>
      <c r="I970" s="230">
        <v>7.266041828937357</v>
      </c>
      <c r="J970" s="230">
        <v>9.053874520771977</v>
      </c>
      <c r="K970" s="230">
        <v>9.210391629752216</v>
      </c>
      <c r="L970" s="230">
        <v>8.822459075516445</v>
      </c>
      <c r="M970" s="230">
        <v>6.169860567006086</v>
      </c>
      <c r="N970" s="230">
        <v>6.630814434705338</v>
      </c>
      <c r="O970" s="230">
        <v>10.150466022097632</v>
      </c>
      <c r="P970" s="230">
        <v>96.6820115060736</v>
      </c>
      <c r="Q970" s="231" t="s">
        <v>149</v>
      </c>
      <c r="R970" s="232" t="s">
        <v>70</v>
      </c>
      <c r="S970" s="232" t="s">
        <v>139</v>
      </c>
    </row>
    <row r="971" ht="15.75" customHeight="1">
      <c r="A971" s="227">
        <v>2019.0</v>
      </c>
      <c r="B971" s="228" t="s">
        <v>43</v>
      </c>
      <c r="C971" s="229" t="s">
        <v>73</v>
      </c>
      <c r="D971" s="230">
        <v>6902.917601322415</v>
      </c>
      <c r="E971" s="230">
        <v>7674.3855660460495</v>
      </c>
      <c r="F971" s="230">
        <v>9684.586607743273</v>
      </c>
      <c r="G971" s="230">
        <v>9500.207759286177</v>
      </c>
      <c r="H971" s="230">
        <v>13179.853037389406</v>
      </c>
      <c r="I971" s="230">
        <v>11206.53033270564</v>
      </c>
      <c r="J971" s="230">
        <v>13112.877194609831</v>
      </c>
      <c r="K971" s="230">
        <v>22651.95239078206</v>
      </c>
      <c r="L971" s="230">
        <v>9650.730880078347</v>
      </c>
      <c r="M971" s="230">
        <v>6938.997343864292</v>
      </c>
      <c r="N971" s="230">
        <v>4923.819243782278</v>
      </c>
      <c r="O971" s="230">
        <v>6459.1185264512615</v>
      </c>
      <c r="P971" s="230">
        <v>121885.97648406103</v>
      </c>
      <c r="Q971" s="231" t="s">
        <v>150</v>
      </c>
      <c r="R971" s="232" t="s">
        <v>70</v>
      </c>
      <c r="S971" s="232" t="s">
        <v>139</v>
      </c>
    </row>
    <row r="972" ht="15.75" customHeight="1">
      <c r="A972" s="227">
        <v>2019.0</v>
      </c>
      <c r="B972" s="228" t="s">
        <v>43</v>
      </c>
      <c r="C972" s="229" t="s">
        <v>77</v>
      </c>
      <c r="D972" s="230">
        <v>2281.3647772351355</v>
      </c>
      <c r="E972" s="230">
        <v>2546.5646127444975</v>
      </c>
      <c r="F972" s="230">
        <v>3255.172636838317</v>
      </c>
      <c r="G972" s="230">
        <v>3157.226908156454</v>
      </c>
      <c r="H972" s="230">
        <v>4418.096172913551</v>
      </c>
      <c r="I972" s="230">
        <v>3754.4047772679755</v>
      </c>
      <c r="J972" s="230">
        <v>4379.789597052481</v>
      </c>
      <c r="K972" s="230">
        <v>7683.593579312824</v>
      </c>
      <c r="L972" s="230">
        <v>3197.855339371439</v>
      </c>
      <c r="M972" s="230">
        <v>2299.0477356912106</v>
      </c>
      <c r="N972" s="230">
        <v>1602.0244084827348</v>
      </c>
      <c r="O972" s="230">
        <v>2089.3931585364703</v>
      </c>
      <c r="P972" s="230">
        <v>40664.53370360309</v>
      </c>
      <c r="Q972" s="231" t="s">
        <v>150</v>
      </c>
      <c r="R972" s="232" t="s">
        <v>70</v>
      </c>
      <c r="S972" s="232" t="s">
        <v>139</v>
      </c>
    </row>
    <row r="973" ht="15.75" customHeight="1">
      <c r="A973" s="227">
        <v>2019.0</v>
      </c>
      <c r="B973" s="228" t="s">
        <v>43</v>
      </c>
      <c r="C973" s="229" t="s">
        <v>78</v>
      </c>
      <c r="D973" s="230">
        <v>9184.282378557551</v>
      </c>
      <c r="E973" s="230">
        <v>10220.950178790546</v>
      </c>
      <c r="F973" s="230">
        <v>12939.75924458159</v>
      </c>
      <c r="G973" s="230">
        <v>12657.43466744263</v>
      </c>
      <c r="H973" s="230">
        <v>17597.949210302955</v>
      </c>
      <c r="I973" s="230">
        <v>14960.935109973616</v>
      </c>
      <c r="J973" s="230">
        <v>17492.666791662312</v>
      </c>
      <c r="K973" s="230">
        <v>30335.54597009488</v>
      </c>
      <c r="L973" s="230">
        <v>12848.586219449786</v>
      </c>
      <c r="M973" s="230">
        <v>9238.045079555503</v>
      </c>
      <c r="N973" s="230">
        <v>6525.843652265013</v>
      </c>
      <c r="O973" s="230">
        <v>8548.511684987732</v>
      </c>
      <c r="P973" s="230">
        <v>162550.5101876641</v>
      </c>
      <c r="Q973" s="231" t="s">
        <v>150</v>
      </c>
      <c r="R973" s="232" t="s">
        <v>70</v>
      </c>
      <c r="S973" s="232" t="s">
        <v>139</v>
      </c>
    </row>
    <row r="974" ht="15.75" customHeight="1">
      <c r="A974" s="227">
        <v>2019.0</v>
      </c>
      <c r="B974" s="228" t="s">
        <v>43</v>
      </c>
      <c r="C974" s="229" t="s">
        <v>79</v>
      </c>
      <c r="D974" s="230">
        <v>5752.431334435346</v>
      </c>
      <c r="E974" s="230">
        <v>6395.321305038375</v>
      </c>
      <c r="F974" s="230">
        <v>8070.488839786061</v>
      </c>
      <c r="G974" s="230">
        <v>7916.839799405148</v>
      </c>
      <c r="H974" s="230">
        <v>10983.210864491171</v>
      </c>
      <c r="I974" s="230">
        <v>9338.775277254701</v>
      </c>
      <c r="J974" s="230">
        <v>10927.397662174859</v>
      </c>
      <c r="K974" s="230">
        <v>18876.626992318386</v>
      </c>
      <c r="L974" s="230">
        <v>8042.275733398624</v>
      </c>
      <c r="M974" s="230">
        <v>5782.4977865535775</v>
      </c>
      <c r="N974" s="230">
        <v>4103.182703151899</v>
      </c>
      <c r="O974" s="230">
        <v>5382.598772042718</v>
      </c>
      <c r="P974" s="230">
        <v>101571.64707005088</v>
      </c>
      <c r="Q974" s="231" t="s">
        <v>150</v>
      </c>
      <c r="R974" s="232" t="s">
        <v>70</v>
      </c>
      <c r="S974" s="232" t="s">
        <v>139</v>
      </c>
    </row>
    <row r="975" ht="15.75" customHeight="1">
      <c r="A975" s="227">
        <v>2019.0</v>
      </c>
      <c r="B975" s="228" t="s">
        <v>43</v>
      </c>
      <c r="C975" s="229" t="s">
        <v>80</v>
      </c>
      <c r="D975" s="230">
        <v>1150.4862668870692</v>
      </c>
      <c r="E975" s="230">
        <v>1279.0642610076748</v>
      </c>
      <c r="F975" s="230">
        <v>1614.097767957212</v>
      </c>
      <c r="G975" s="230">
        <v>1583.36795988103</v>
      </c>
      <c r="H975" s="230">
        <v>2196.642172898234</v>
      </c>
      <c r="I975" s="230">
        <v>1867.7550554509403</v>
      </c>
      <c r="J975" s="230">
        <v>2185.4795324349716</v>
      </c>
      <c r="K975" s="230">
        <v>3775.325398463677</v>
      </c>
      <c r="L975" s="230">
        <v>1608.455146679725</v>
      </c>
      <c r="M975" s="230">
        <v>1156.4995573107155</v>
      </c>
      <c r="N975" s="230">
        <v>820.6365406303798</v>
      </c>
      <c r="O975" s="230">
        <v>1076.5197544085436</v>
      </c>
      <c r="P975" s="230">
        <v>20314.329414010175</v>
      </c>
      <c r="Q975" s="231" t="s">
        <v>150</v>
      </c>
      <c r="R975" s="232" t="s">
        <v>70</v>
      </c>
      <c r="S975" s="232" t="s">
        <v>139</v>
      </c>
    </row>
    <row r="976" ht="15.75" customHeight="1">
      <c r="A976" s="227">
        <v>2019.0</v>
      </c>
      <c r="B976" s="228" t="s">
        <v>43</v>
      </c>
      <c r="C976" s="229" t="s">
        <v>81</v>
      </c>
      <c r="D976" s="230">
        <v>1088.3443472521537</v>
      </c>
      <c r="E976" s="230">
        <v>1810.9000491149814</v>
      </c>
      <c r="F976" s="230">
        <v>1676.2654465383957</v>
      </c>
      <c r="G976" s="230">
        <v>1719.99085948296</v>
      </c>
      <c r="H976" s="230">
        <v>2134.6338923447865</v>
      </c>
      <c r="I976" s="230">
        <v>1924.3203505344788</v>
      </c>
      <c r="J976" s="230">
        <v>2448.6039404721714</v>
      </c>
      <c r="K976" s="230">
        <v>2719.4521055952573</v>
      </c>
      <c r="L976" s="230">
        <v>2216.4750980536896</v>
      </c>
      <c r="M976" s="230">
        <v>1838.7359579204006</v>
      </c>
      <c r="N976" s="230">
        <v>1650.3755509779537</v>
      </c>
      <c r="O976" s="230">
        <v>1670.087725467911</v>
      </c>
      <c r="P976" s="230">
        <v>22898.18532375514</v>
      </c>
      <c r="Q976" s="231" t="s">
        <v>150</v>
      </c>
      <c r="R976" s="232" t="s">
        <v>70</v>
      </c>
      <c r="S976" s="232" t="s">
        <v>139</v>
      </c>
    </row>
    <row r="977" ht="15.75" customHeight="1">
      <c r="A977" s="227">
        <v>2019.0</v>
      </c>
      <c r="B977" s="228" t="s">
        <v>43</v>
      </c>
      <c r="C977" s="229" t="s">
        <v>82</v>
      </c>
      <c r="D977" s="230">
        <v>452.5908513046645</v>
      </c>
      <c r="E977" s="230">
        <v>525.504118344071</v>
      </c>
      <c r="F977" s="230">
        <v>616.4188671069427</v>
      </c>
      <c r="G977" s="230">
        <v>1188.365844130693</v>
      </c>
      <c r="H977" s="230">
        <v>2068.418886861393</v>
      </c>
      <c r="I977" s="230">
        <v>1920.382793895733</v>
      </c>
      <c r="J977" s="230">
        <v>2184.4950087524744</v>
      </c>
      <c r="K977" s="230">
        <v>2759.049427197307</v>
      </c>
      <c r="L977" s="230">
        <v>2130.4920739728695</v>
      </c>
      <c r="M977" s="230">
        <v>986.5194863542754</v>
      </c>
      <c r="N977" s="230">
        <v>725.2316261082967</v>
      </c>
      <c r="O977" s="230">
        <v>532.9988186957</v>
      </c>
      <c r="P977" s="230">
        <v>16090.467802724419</v>
      </c>
      <c r="Q977" s="231" t="s">
        <v>150</v>
      </c>
      <c r="R977" s="232" t="s">
        <v>70</v>
      </c>
      <c r="S977" s="232" t="s">
        <v>139</v>
      </c>
    </row>
    <row r="978" ht="15.75" customHeight="1">
      <c r="A978" s="227">
        <v>2019.0</v>
      </c>
      <c r="B978" s="228" t="s">
        <v>43</v>
      </c>
      <c r="C978" s="229" t="s">
        <v>83</v>
      </c>
      <c r="D978" s="230">
        <v>2982.5996632253173</v>
      </c>
      <c r="E978" s="230">
        <v>1144.1764793617724</v>
      </c>
      <c r="F978" s="230">
        <v>1261.3014850973489</v>
      </c>
      <c r="G978" s="230">
        <v>2948.7039692035987</v>
      </c>
      <c r="H978" s="230">
        <v>2040.473486444792</v>
      </c>
      <c r="I978" s="230">
        <v>1540.2108302570423</v>
      </c>
      <c r="J978" s="230">
        <v>2458.1929042415627</v>
      </c>
      <c r="K978" s="230">
        <v>2464.9138531221934</v>
      </c>
      <c r="L978" s="230">
        <v>1466.7987698584925</v>
      </c>
      <c r="M978" s="230">
        <v>1270.74380144712</v>
      </c>
      <c r="N978" s="230">
        <v>1054.152151257781</v>
      </c>
      <c r="O978" s="230">
        <v>3024.228177903418</v>
      </c>
      <c r="P978" s="230">
        <v>23656.495571420433</v>
      </c>
      <c r="Q978" s="231" t="s">
        <v>150</v>
      </c>
      <c r="R978" s="232" t="s">
        <v>70</v>
      </c>
      <c r="S978" s="232" t="s">
        <v>139</v>
      </c>
    </row>
    <row r="979" ht="15.75" customHeight="1">
      <c r="A979" s="227">
        <v>2019.0</v>
      </c>
      <c r="B979" s="228" t="s">
        <v>43</v>
      </c>
      <c r="C979" s="229" t="s">
        <v>84</v>
      </c>
      <c r="D979" s="230">
        <v>4660.747516775415</v>
      </c>
      <c r="E979" s="230">
        <v>6740.369531969722</v>
      </c>
      <c r="F979" s="230">
        <v>9385.773445838902</v>
      </c>
      <c r="G979" s="230">
        <v>6800.373994625379</v>
      </c>
      <c r="H979" s="230">
        <v>11354.422944651986</v>
      </c>
      <c r="I979" s="230">
        <v>9576.021135286363</v>
      </c>
      <c r="J979" s="230">
        <v>10401.374938196104</v>
      </c>
      <c r="K979" s="230">
        <v>22392.130584180126</v>
      </c>
      <c r="L979" s="230">
        <v>7034.820277564735</v>
      </c>
      <c r="M979" s="230">
        <v>5142.045833833706</v>
      </c>
      <c r="N979" s="230">
        <v>3096.084323920981</v>
      </c>
      <c r="O979" s="230">
        <v>3321.196962920703</v>
      </c>
      <c r="P979" s="230">
        <v>99905.36148976411</v>
      </c>
      <c r="Q979" s="231" t="s">
        <v>150</v>
      </c>
      <c r="R979" s="232" t="s">
        <v>70</v>
      </c>
      <c r="S979" s="232" t="s">
        <v>139</v>
      </c>
    </row>
    <row r="980" ht="15.75" customHeight="1">
      <c r="A980" s="227">
        <v>2019.0</v>
      </c>
      <c r="B980" s="228" t="s">
        <v>43</v>
      </c>
      <c r="C980" s="229" t="s">
        <v>85</v>
      </c>
      <c r="D980" s="230">
        <v>399.56335212377104</v>
      </c>
      <c r="E980" s="230">
        <v>640.8590390637098</v>
      </c>
      <c r="F980" s="230">
        <v>617.1080583605489</v>
      </c>
      <c r="G980" s="230">
        <v>705.3029143000645</v>
      </c>
      <c r="H980" s="230">
        <v>892.7365129969246</v>
      </c>
      <c r="I980" s="230">
        <v>797.3816591523586</v>
      </c>
      <c r="J980" s="230">
        <v>1189.353342133706</v>
      </c>
      <c r="K980" s="230">
        <v>1341.2897798004221</v>
      </c>
      <c r="L980" s="230">
        <v>919.9095555174938</v>
      </c>
      <c r="M980" s="230">
        <v>732.9611368108503</v>
      </c>
      <c r="N980" s="230">
        <v>623.8845717226571</v>
      </c>
      <c r="O980" s="230">
        <v>590.2192422543883</v>
      </c>
      <c r="P980" s="230">
        <v>9450.569164236895</v>
      </c>
      <c r="Q980" s="231" t="s">
        <v>150</v>
      </c>
      <c r="R980" s="232" t="s">
        <v>70</v>
      </c>
      <c r="S980" s="232" t="s">
        <v>139</v>
      </c>
    </row>
    <row r="981" ht="15.75" customHeight="1">
      <c r="A981" s="227">
        <v>2019.0</v>
      </c>
      <c r="B981" s="228" t="s">
        <v>43</v>
      </c>
      <c r="C981" s="229" t="s">
        <v>86</v>
      </c>
      <c r="D981" s="230">
        <v>1712.2314523411737</v>
      </c>
      <c r="E981" s="230">
        <v>1784.4453144778577</v>
      </c>
      <c r="F981" s="230">
        <v>2264.975825689762</v>
      </c>
      <c r="G981" s="230">
        <v>2285.930093271371</v>
      </c>
      <c r="H981" s="230">
        <v>3096.1819827093286</v>
      </c>
      <c r="I981" s="230">
        <v>2624.4808123937414</v>
      </c>
      <c r="J981" s="230">
        <v>3019.6939586635654</v>
      </c>
      <c r="K981" s="230">
        <v>5248.501473806186</v>
      </c>
      <c r="L981" s="230">
        <v>2239.7782880818904</v>
      </c>
      <c r="M981" s="230">
        <v>1605.1198979383228</v>
      </c>
      <c r="N981" s="230">
        <v>1132.7639131760905</v>
      </c>
      <c r="O981" s="230">
        <v>1587.3385096399982</v>
      </c>
      <c r="P981" s="230">
        <v>28601.44152218929</v>
      </c>
      <c r="Q981" s="231" t="s">
        <v>150</v>
      </c>
      <c r="R981" s="232" t="s">
        <v>70</v>
      </c>
      <c r="S981" s="232" t="s">
        <v>139</v>
      </c>
    </row>
    <row r="982" ht="15.75" customHeight="1">
      <c r="A982" s="227">
        <v>2019.0</v>
      </c>
      <c r="B982" s="228" t="s">
        <v>43</v>
      </c>
      <c r="C982" s="229" t="s">
        <v>87</v>
      </c>
      <c r="D982" s="230">
        <v>659.6224346046222</v>
      </c>
      <c r="E982" s="230">
        <v>725.0920764615317</v>
      </c>
      <c r="F982" s="230">
        <v>922.2219600034896</v>
      </c>
      <c r="G982" s="230">
        <v>899.9667080621665</v>
      </c>
      <c r="H982" s="230">
        <v>1267.4085202428357</v>
      </c>
      <c r="I982" s="230">
        <v>1078.899290692758</v>
      </c>
      <c r="J982" s="230">
        <v>1223.9261944048837</v>
      </c>
      <c r="K982" s="230">
        <v>2158.185294938228</v>
      </c>
      <c r="L982" s="230">
        <v>920.4996734532283</v>
      </c>
      <c r="M982" s="230">
        <v>643.9231065549551</v>
      </c>
      <c r="N982" s="230">
        <v>454.84703640839115</v>
      </c>
      <c r="O982" s="230">
        <v>608.2371100371238</v>
      </c>
      <c r="P982" s="230">
        <v>11562.829405864215</v>
      </c>
      <c r="Q982" s="231" t="s">
        <v>150</v>
      </c>
      <c r="R982" s="232" t="s">
        <v>70</v>
      </c>
      <c r="S982" s="232" t="s">
        <v>139</v>
      </c>
    </row>
    <row r="983" ht="15.75" customHeight="1">
      <c r="A983" s="227">
        <v>2019.0</v>
      </c>
      <c r="B983" s="228" t="s">
        <v>43</v>
      </c>
      <c r="C983" s="229" t="s">
        <v>88</v>
      </c>
      <c r="D983" s="230">
        <v>2106.456318041086</v>
      </c>
      <c r="E983" s="230">
        <v>2355.855403772376</v>
      </c>
      <c r="F983" s="230">
        <v>3104.1246869094757</v>
      </c>
      <c r="G983" s="230">
        <v>2859.8325565513724</v>
      </c>
      <c r="H983" s="230">
        <v>4105.130434140256</v>
      </c>
      <c r="I983" s="230">
        <v>3467.918489192639</v>
      </c>
      <c r="J983" s="230">
        <v>3927.7083612835413</v>
      </c>
      <c r="K983" s="230">
        <v>7329.339835508897</v>
      </c>
      <c r="L983" s="230">
        <v>2817.886308864294</v>
      </c>
      <c r="M983" s="230">
        <v>2014.36112253608</v>
      </c>
      <c r="N983" s="230">
        <v>1352.0511160303336</v>
      </c>
      <c r="O983" s="230">
        <v>1821.2846409206213</v>
      </c>
      <c r="P983" s="230">
        <v>37261.94927375097</v>
      </c>
      <c r="Q983" s="231" t="s">
        <v>150</v>
      </c>
      <c r="R983" s="232" t="s">
        <v>70</v>
      </c>
      <c r="S983" s="232" t="s">
        <v>139</v>
      </c>
    </row>
    <row r="984" ht="15.75" customHeight="1">
      <c r="A984" s="227">
        <v>2019.0</v>
      </c>
      <c r="B984" s="228" t="s">
        <v>43</v>
      </c>
      <c r="C984" s="229" t="s">
        <v>89</v>
      </c>
      <c r="D984" s="230">
        <v>874.557777324693</v>
      </c>
      <c r="E984" s="230">
        <v>889.0694712628992</v>
      </c>
      <c r="F984" s="230">
        <v>1162.0583088227845</v>
      </c>
      <c r="G984" s="230">
        <v>1165.807527220174</v>
      </c>
      <c r="H984" s="230">
        <v>1621.7534144018266</v>
      </c>
      <c r="I984" s="230">
        <v>1370.095025823204</v>
      </c>
      <c r="J984" s="230">
        <v>1566.7158056891626</v>
      </c>
      <c r="K984" s="230">
        <v>2799.310608264652</v>
      </c>
      <c r="L984" s="230">
        <v>1144.2019074817174</v>
      </c>
      <c r="M984" s="230">
        <v>786.1325227133684</v>
      </c>
      <c r="N984" s="230">
        <v>539.6360658144263</v>
      </c>
      <c r="O984" s="230">
        <v>775.519269190587</v>
      </c>
      <c r="P984" s="230">
        <v>14694.857704009493</v>
      </c>
      <c r="Q984" s="231" t="s">
        <v>150</v>
      </c>
      <c r="R984" s="232" t="s">
        <v>70</v>
      </c>
      <c r="S984" s="232" t="s">
        <v>139</v>
      </c>
    </row>
    <row r="985" ht="15.75" customHeight="1">
      <c r="A985" s="227">
        <v>2019.0</v>
      </c>
      <c r="B985" s="228" t="s">
        <v>43</v>
      </c>
      <c r="C985" s="229" t="s">
        <v>90</v>
      </c>
      <c r="D985" s="230">
        <v>5752.431334435346</v>
      </c>
      <c r="E985" s="230">
        <v>6395.321305038375</v>
      </c>
      <c r="F985" s="230">
        <v>8070.488839786061</v>
      </c>
      <c r="G985" s="230">
        <v>7916.839799405148</v>
      </c>
      <c r="H985" s="230">
        <v>10983.210864491171</v>
      </c>
      <c r="I985" s="230">
        <v>9338.775277254701</v>
      </c>
      <c r="J985" s="230">
        <v>10927.397662174859</v>
      </c>
      <c r="K985" s="230">
        <v>18876.626992318386</v>
      </c>
      <c r="L985" s="230">
        <v>8042.275733398624</v>
      </c>
      <c r="M985" s="230">
        <v>5782.4977865535775</v>
      </c>
      <c r="N985" s="230">
        <v>4103.182703151899</v>
      </c>
      <c r="O985" s="230">
        <v>5382.598772042718</v>
      </c>
      <c r="P985" s="230">
        <v>101571.64707005088</v>
      </c>
      <c r="Q985" s="231" t="s">
        <v>150</v>
      </c>
      <c r="R985" s="232" t="s">
        <v>70</v>
      </c>
      <c r="S985" s="232" t="s">
        <v>139</v>
      </c>
    </row>
    <row r="986" ht="15.75" customHeight="1">
      <c r="A986" s="227">
        <v>2019.0</v>
      </c>
      <c r="B986" s="228" t="s">
        <v>43</v>
      </c>
      <c r="C986" s="229" t="s">
        <v>91</v>
      </c>
      <c r="D986" s="230">
        <v>115985.0</v>
      </c>
      <c r="E986" s="230">
        <v>115985.0</v>
      </c>
      <c r="F986" s="230">
        <v>115985.0</v>
      </c>
      <c r="G986" s="230">
        <v>115985.0</v>
      </c>
      <c r="H986" s="230">
        <v>115985.0</v>
      </c>
      <c r="I986" s="230">
        <v>115985.0</v>
      </c>
      <c r="J986" s="230">
        <v>115985.0</v>
      </c>
      <c r="K986" s="230">
        <v>115985.0</v>
      </c>
      <c r="L986" s="230">
        <v>115985.0</v>
      </c>
      <c r="M986" s="230">
        <v>115985.0</v>
      </c>
      <c r="N986" s="230">
        <v>115985.0</v>
      </c>
      <c r="O986" s="230">
        <v>115985.0</v>
      </c>
      <c r="P986" s="230">
        <v>115985.0</v>
      </c>
      <c r="Q986" s="231" t="s">
        <v>150</v>
      </c>
      <c r="R986" s="232" t="s">
        <v>70</v>
      </c>
      <c r="S986" s="232" t="s">
        <v>139</v>
      </c>
    </row>
    <row r="987" ht="15.75" customHeight="1">
      <c r="A987" s="227">
        <v>2019.0</v>
      </c>
      <c r="B987" s="228" t="s">
        <v>43</v>
      </c>
      <c r="C987" s="229" t="s">
        <v>92</v>
      </c>
      <c r="D987" s="230">
        <v>366.5400659401471</v>
      </c>
      <c r="E987" s="230">
        <v>410.3660160439132</v>
      </c>
      <c r="F987" s="230">
        <v>402.0953330200602</v>
      </c>
      <c r="G987" s="230">
        <v>403.06197805293334</v>
      </c>
      <c r="H987" s="230">
        <v>427.83198429493547</v>
      </c>
      <c r="I987" s="230">
        <v>417.3637016198418</v>
      </c>
      <c r="J987" s="230">
        <v>432.41272287767765</v>
      </c>
      <c r="K987" s="230">
        <v>447.03987395108834</v>
      </c>
      <c r="L987" s="230">
        <v>434.3812682083095</v>
      </c>
      <c r="M987" s="230">
        <v>408.2484419913792</v>
      </c>
      <c r="N987" s="230">
        <v>396.2401148309439</v>
      </c>
      <c r="O987" s="230">
        <v>401.3974967615396</v>
      </c>
      <c r="P987" s="230">
        <v>412.2482497993974</v>
      </c>
      <c r="Q987" s="231" t="s">
        <v>150</v>
      </c>
      <c r="R987" s="232" t="s">
        <v>70</v>
      </c>
      <c r="S987" s="232" t="s">
        <v>139</v>
      </c>
    </row>
    <row r="988" ht="15.75" customHeight="1">
      <c r="A988" s="227">
        <v>2019.0</v>
      </c>
      <c r="B988" s="228" t="s">
        <v>43</v>
      </c>
      <c r="C988" s="229" t="s">
        <v>93</v>
      </c>
      <c r="D988" s="230">
        <v>151.89005593943702</v>
      </c>
      <c r="E988" s="230">
        <v>157.75359145777506</v>
      </c>
      <c r="F988" s="230">
        <v>168.2017227004825</v>
      </c>
      <c r="G988" s="230">
        <v>220.88798948440473</v>
      </c>
      <c r="H988" s="230">
        <v>303.73386770128354</v>
      </c>
      <c r="I988" s="230">
        <v>291.13507456962896</v>
      </c>
      <c r="J988" s="230">
        <v>295.15377672818136</v>
      </c>
      <c r="K988" s="230">
        <v>345.32552718697616</v>
      </c>
      <c r="L988" s="230">
        <v>308.3172147615729</v>
      </c>
      <c r="M988" s="230">
        <v>201.7985439625374</v>
      </c>
      <c r="N988" s="230">
        <v>174.713819415146</v>
      </c>
      <c r="O988" s="230">
        <v>158.0342283113799</v>
      </c>
      <c r="P988" s="230">
        <v>231.4121176849005</v>
      </c>
      <c r="Q988" s="231" t="s">
        <v>150</v>
      </c>
      <c r="R988" s="232" t="s">
        <v>70</v>
      </c>
      <c r="S988" s="232" t="s">
        <v>139</v>
      </c>
    </row>
    <row r="989" ht="15.75" customHeight="1">
      <c r="A989" s="227">
        <v>2019.0</v>
      </c>
      <c r="B989" s="228" t="s">
        <v>43</v>
      </c>
      <c r="C989" s="229" t="s">
        <v>94</v>
      </c>
      <c r="D989" s="230">
        <v>313.9531618999333</v>
      </c>
      <c r="E989" s="230">
        <v>120.43782740815841</v>
      </c>
      <c r="F989" s="230">
        <v>132.76659091658982</v>
      </c>
      <c r="G989" s="230">
        <v>310.38524749153316</v>
      </c>
      <c r="H989" s="230">
        <v>214.78346917989603</v>
      </c>
      <c r="I989" s="230">
        <v>162.12503009163996</v>
      </c>
      <c r="J989" s="230">
        <v>258.7532763321166</v>
      </c>
      <c r="K989" s="230">
        <v>259.46073405031404</v>
      </c>
      <c r="L989" s="230">
        <v>154.39756040541664</v>
      </c>
      <c r="M989" s="230">
        <v>133.7605040824166</v>
      </c>
      <c r="N989" s="230">
        <v>110.96172412663331</v>
      </c>
      <c r="O989" s="230">
        <v>318.33504525140347</v>
      </c>
      <c r="P989" s="230">
        <v>207.51001426967096</v>
      </c>
      <c r="Q989" s="231" t="s">
        <v>150</v>
      </c>
      <c r="R989" s="232" t="s">
        <v>70</v>
      </c>
      <c r="S989" s="232" t="s">
        <v>139</v>
      </c>
    </row>
    <row r="990" ht="15.75" customHeight="1">
      <c r="A990" s="227">
        <v>2019.0</v>
      </c>
      <c r="B990" s="228" t="s">
        <v>43</v>
      </c>
      <c r="C990" s="229" t="s">
        <v>95</v>
      </c>
      <c r="D990" s="230">
        <v>483.67832354018685</v>
      </c>
      <c r="E990" s="230">
        <v>699.4952255040948</v>
      </c>
      <c r="F990" s="230">
        <v>974.0272668861918</v>
      </c>
      <c r="G990" s="230">
        <v>705.7223077044835</v>
      </c>
      <c r="H990" s="230">
        <v>1178.3277757202181</v>
      </c>
      <c r="I990" s="230">
        <v>993.7705984350772</v>
      </c>
      <c r="J990" s="230">
        <v>1079.4233273765274</v>
      </c>
      <c r="K990" s="230">
        <v>2323.787792079851</v>
      </c>
      <c r="L990" s="230">
        <v>730.0524360120542</v>
      </c>
      <c r="M990" s="230">
        <v>533.6260116051537</v>
      </c>
      <c r="N990" s="230">
        <v>321.3022953814111</v>
      </c>
      <c r="O990" s="230">
        <v>344.66380626506106</v>
      </c>
      <c r="P990" s="230">
        <v>863.9897638758594</v>
      </c>
      <c r="Q990" s="231" t="s">
        <v>150</v>
      </c>
      <c r="R990" s="232" t="s">
        <v>70</v>
      </c>
      <c r="S990" s="232" t="s">
        <v>139</v>
      </c>
    </row>
    <row r="991" ht="15.75" customHeight="1">
      <c r="A991" s="227">
        <v>2019.0</v>
      </c>
      <c r="B991" s="228" t="s">
        <v>43</v>
      </c>
      <c r="C991" s="229" t="s">
        <v>96</v>
      </c>
      <c r="D991" s="230">
        <v>1316.0616073197043</v>
      </c>
      <c r="E991" s="230">
        <v>1388.0526604139416</v>
      </c>
      <c r="F991" s="230">
        <v>1677.0909135233242</v>
      </c>
      <c r="G991" s="230">
        <v>1640.0575227333547</v>
      </c>
      <c r="H991" s="230">
        <v>2124.677096896333</v>
      </c>
      <c r="I991" s="230">
        <v>1864.3944047161879</v>
      </c>
      <c r="J991" s="230">
        <v>2065.743103314503</v>
      </c>
      <c r="K991" s="230">
        <v>3375.6139272682294</v>
      </c>
      <c r="L991" s="230">
        <v>1627.1484793873533</v>
      </c>
      <c r="M991" s="230">
        <v>1277.433501641487</v>
      </c>
      <c r="N991" s="230">
        <v>1003.2179537541343</v>
      </c>
      <c r="O991" s="230">
        <v>1222.4305765893841</v>
      </c>
      <c r="P991" s="230">
        <v>1715.1601456298283</v>
      </c>
      <c r="Q991" s="231" t="s">
        <v>150</v>
      </c>
      <c r="R991" s="232" t="s">
        <v>70</v>
      </c>
      <c r="S991" s="232" t="s">
        <v>139</v>
      </c>
    </row>
    <row r="992" ht="15.75" customHeight="1">
      <c r="A992" s="227">
        <v>2019.0</v>
      </c>
      <c r="B992" s="228" t="s">
        <v>43</v>
      </c>
      <c r="C992" s="229" t="s">
        <v>97</v>
      </c>
      <c r="D992" s="230">
        <v>275.24829192450886</v>
      </c>
      <c r="E992" s="230">
        <v>307.2448417402199</v>
      </c>
      <c r="F992" s="230">
        <v>392.7389066184392</v>
      </c>
      <c r="G992" s="230">
        <v>380.9216844056648</v>
      </c>
      <c r="H992" s="230">
        <v>533.04646292754</v>
      </c>
      <c r="I992" s="230">
        <v>452.97162139437927</v>
      </c>
      <c r="J992" s="230">
        <v>528.4247471543989</v>
      </c>
      <c r="K992" s="230">
        <v>927.0310603774174</v>
      </c>
      <c r="L992" s="230">
        <v>385.8235336877643</v>
      </c>
      <c r="M992" s="230">
        <v>277.38175350845836</v>
      </c>
      <c r="N992" s="230">
        <v>193.28539059441965</v>
      </c>
      <c r="O992" s="230">
        <v>252.08677883722913</v>
      </c>
      <c r="P992" s="230">
        <v>408.8504227642033</v>
      </c>
      <c r="Q992" s="231" t="s">
        <v>150</v>
      </c>
      <c r="R992" s="232" t="s">
        <v>70</v>
      </c>
      <c r="S992" s="232" t="s">
        <v>139</v>
      </c>
    </row>
    <row r="993" ht="15.75" customHeight="1">
      <c r="A993" s="227">
        <v>2019.0</v>
      </c>
      <c r="B993" s="228" t="s">
        <v>43</v>
      </c>
      <c r="C993" s="229" t="s">
        <v>98</v>
      </c>
      <c r="D993" s="230">
        <v>1591.3098992442133</v>
      </c>
      <c r="E993" s="230">
        <v>1695.2975021541615</v>
      </c>
      <c r="F993" s="230">
        <v>2069.8298201417633</v>
      </c>
      <c r="G993" s="230">
        <v>2020.9792071390195</v>
      </c>
      <c r="H993" s="230">
        <v>2657.723559823873</v>
      </c>
      <c r="I993" s="230">
        <v>2317.366026110567</v>
      </c>
      <c r="J993" s="230">
        <v>2594.167850468902</v>
      </c>
      <c r="K993" s="230">
        <v>4302.644987645646</v>
      </c>
      <c r="L993" s="230">
        <v>2012.9720130751175</v>
      </c>
      <c r="M993" s="230">
        <v>1554.8152551499454</v>
      </c>
      <c r="N993" s="230">
        <v>1196.503344348554</v>
      </c>
      <c r="O993" s="230">
        <v>1474.5173554266132</v>
      </c>
      <c r="P993" s="230">
        <v>2124.0105683940315</v>
      </c>
      <c r="Q993" s="231" t="s">
        <v>150</v>
      </c>
      <c r="R993" s="232" t="s">
        <v>70</v>
      </c>
      <c r="S993" s="232" t="s">
        <v>139</v>
      </c>
    </row>
    <row r="994" ht="15.75" customHeight="1">
      <c r="A994" s="227">
        <v>2019.0</v>
      </c>
      <c r="B994" s="228" t="s">
        <v>43</v>
      </c>
      <c r="C994" s="229" t="s">
        <v>99</v>
      </c>
      <c r="D994" s="230">
        <v>415.25999684952546</v>
      </c>
      <c r="E994" s="230">
        <v>415.25999684952546</v>
      </c>
      <c r="F994" s="230">
        <v>419.7268656716418</v>
      </c>
      <c r="G994" s="230">
        <v>425.1</v>
      </c>
      <c r="H994" s="230">
        <v>425.1</v>
      </c>
      <c r="I994" s="230">
        <v>425.1</v>
      </c>
      <c r="J994" s="230">
        <v>425.1</v>
      </c>
      <c r="K994" s="230">
        <v>425.1</v>
      </c>
      <c r="L994" s="230">
        <v>425.1</v>
      </c>
      <c r="M994" s="230">
        <v>423.2477572559367</v>
      </c>
      <c r="N994" s="230">
        <v>413.4077541054621</v>
      </c>
      <c r="O994" s="230">
        <v>413.4077541054621</v>
      </c>
      <c r="P994" s="230">
        <v>420.90917706979604</v>
      </c>
      <c r="Q994" s="231" t="s">
        <v>150</v>
      </c>
      <c r="R994" s="232" t="s">
        <v>70</v>
      </c>
      <c r="S994" s="232" t="s">
        <v>139</v>
      </c>
    </row>
    <row r="995" ht="15.75" customHeight="1">
      <c r="A995" s="227">
        <v>2019.0</v>
      </c>
      <c r="B995" s="228" t="s">
        <v>43</v>
      </c>
      <c r="C995" s="229" t="s">
        <v>100</v>
      </c>
      <c r="D995" s="230">
        <v>319.74849584293025</v>
      </c>
      <c r="E995" s="230">
        <v>333.23398214540504</v>
      </c>
      <c r="F995" s="230">
        <v>422.9700443796042</v>
      </c>
      <c r="G995" s="230">
        <v>426.8831225627835</v>
      </c>
      <c r="H995" s="230">
        <v>578.1925863315032</v>
      </c>
      <c r="I995" s="230">
        <v>490.1053481899942</v>
      </c>
      <c r="J995" s="230">
        <v>563.9089270720087</v>
      </c>
      <c r="K995" s="230">
        <v>980.1247660672792</v>
      </c>
      <c r="L995" s="230">
        <v>418.2645621049699</v>
      </c>
      <c r="M995" s="230">
        <v>299.74608415911223</v>
      </c>
      <c r="N995" s="230">
        <v>211.53656352239219</v>
      </c>
      <c r="O995" s="230">
        <v>296.42552130260447</v>
      </c>
      <c r="P995" s="230">
        <v>445.0950003067155</v>
      </c>
      <c r="Q995" s="231" t="s">
        <v>150</v>
      </c>
      <c r="R995" s="232" t="s">
        <v>70</v>
      </c>
      <c r="S995" s="232" t="s">
        <v>139</v>
      </c>
    </row>
    <row r="996" ht="15.75" customHeight="1">
      <c r="A996" s="227">
        <v>2019.0</v>
      </c>
      <c r="B996" s="228" t="s">
        <v>43</v>
      </c>
      <c r="C996" s="229" t="s">
        <v>101</v>
      </c>
      <c r="D996" s="230">
        <v>149.4808154366149</v>
      </c>
      <c r="E996" s="230">
        <v>164.31726571135425</v>
      </c>
      <c r="F996" s="230">
        <v>208.98999694803422</v>
      </c>
      <c r="G996" s="230">
        <v>203.94660692154076</v>
      </c>
      <c r="H996" s="230">
        <v>287.21469913431747</v>
      </c>
      <c r="I996" s="230">
        <v>244.49554364142728</v>
      </c>
      <c r="J996" s="230">
        <v>277.3609203930992</v>
      </c>
      <c r="K996" s="230">
        <v>489.0787226544962</v>
      </c>
      <c r="L996" s="230">
        <v>208.5996997348976</v>
      </c>
      <c r="M996" s="230">
        <v>145.92310084784748</v>
      </c>
      <c r="N996" s="230">
        <v>103.07549036291913</v>
      </c>
      <c r="O996" s="230">
        <v>137.83609291830209</v>
      </c>
      <c r="P996" s="230">
        <v>218.35991289207087</v>
      </c>
      <c r="Q996" s="231" t="s">
        <v>150</v>
      </c>
      <c r="R996" s="232" t="s">
        <v>70</v>
      </c>
      <c r="S996" s="232" t="s">
        <v>139</v>
      </c>
    </row>
    <row r="997" ht="15.75" customHeight="1">
      <c r="A997" s="227">
        <v>2019.0</v>
      </c>
      <c r="B997" s="228" t="s">
        <v>43</v>
      </c>
      <c r="C997" s="229" t="s">
        <v>102</v>
      </c>
      <c r="D997" s="230">
        <v>358.6092682527154</v>
      </c>
      <c r="E997" s="230">
        <v>401.0676961208834</v>
      </c>
      <c r="F997" s="230">
        <v>528.4552416320671</v>
      </c>
      <c r="G997" s="230">
        <v>486.8662367439497</v>
      </c>
      <c r="H997" s="230">
        <v>698.8693800391807</v>
      </c>
      <c r="I997" s="230">
        <v>590.3885597428173</v>
      </c>
      <c r="J997" s="230">
        <v>668.6645288043851</v>
      </c>
      <c r="K997" s="230">
        <v>1247.7681937556595</v>
      </c>
      <c r="L997" s="230">
        <v>479.72518517778235</v>
      </c>
      <c r="M997" s="230">
        <v>342.9307135222979</v>
      </c>
      <c r="N997" s="230">
        <v>230.17712601360864</v>
      </c>
      <c r="O997" s="230">
        <v>310.0608100754902</v>
      </c>
      <c r="P997" s="230">
        <v>528.6319116567364</v>
      </c>
      <c r="Q997" s="231" t="s">
        <v>150</v>
      </c>
      <c r="R997" s="232" t="s">
        <v>70</v>
      </c>
      <c r="S997" s="232" t="s">
        <v>139</v>
      </c>
    </row>
    <row r="998" ht="15.75" customHeight="1">
      <c r="A998" s="227">
        <v>2019.0</v>
      </c>
      <c r="B998" s="228" t="s">
        <v>43</v>
      </c>
      <c r="C998" s="229" t="s">
        <v>103</v>
      </c>
      <c r="D998" s="230">
        <v>72.96303093791823</v>
      </c>
      <c r="E998" s="230">
        <v>74.17371958677332</v>
      </c>
      <c r="F998" s="230">
        <v>96.94876489197715</v>
      </c>
      <c r="G998" s="230">
        <v>97.2615565050808</v>
      </c>
      <c r="H998" s="230">
        <v>135.3004313913315</v>
      </c>
      <c r="I998" s="230">
        <v>114.30495314194924</v>
      </c>
      <c r="J998" s="230">
        <v>130.7087270450099</v>
      </c>
      <c r="K998" s="230">
        <v>233.54224479079437</v>
      </c>
      <c r="L998" s="230">
        <v>95.45903236970325</v>
      </c>
      <c r="M998" s="230">
        <v>65.58584585629262</v>
      </c>
      <c r="N998" s="230">
        <v>45.021019749752284</v>
      </c>
      <c r="O998" s="230">
        <v>64.70039818752508</v>
      </c>
      <c r="P998" s="230">
        <v>102.16414370450896</v>
      </c>
      <c r="Q998" s="231" t="s">
        <v>150</v>
      </c>
      <c r="R998" s="232" t="s">
        <v>70</v>
      </c>
      <c r="S998" s="232" t="s">
        <v>139</v>
      </c>
    </row>
    <row r="999" ht="15.75" customHeight="1">
      <c r="A999" s="227">
        <v>2019.0</v>
      </c>
      <c r="B999" s="228" t="s">
        <v>43</v>
      </c>
      <c r="C999" s="229" t="s">
        <v>104</v>
      </c>
      <c r="D999" s="230">
        <v>8.970441225170337</v>
      </c>
      <c r="E999" s="230">
        <v>14.835475086735238</v>
      </c>
      <c r="F999" s="230">
        <v>13.647389720066407</v>
      </c>
      <c r="G999" s="230">
        <v>13.92589497806599</v>
      </c>
      <c r="H999" s="230">
        <v>17.216747348735293</v>
      </c>
      <c r="I999" s="230">
        <v>15.66079109750841</v>
      </c>
      <c r="J999" s="230">
        <v>17.62660452340275</v>
      </c>
      <c r="K999" s="230">
        <v>19.564965475066067</v>
      </c>
      <c r="L999" s="230">
        <v>18.02052076981394</v>
      </c>
      <c r="M999" s="230">
        <v>14.853408335305778</v>
      </c>
      <c r="N999" s="230">
        <v>13.390577775723996</v>
      </c>
      <c r="O999" s="230">
        <v>13.817316315147643</v>
      </c>
      <c r="P999" s="230">
        <v>181.53013265074185</v>
      </c>
      <c r="Q999" s="231" t="s">
        <v>150</v>
      </c>
      <c r="R999" s="232" t="s">
        <v>70</v>
      </c>
      <c r="S999" s="232" t="s">
        <v>139</v>
      </c>
    </row>
    <row r="1000" ht="15.75" customHeight="1">
      <c r="A1000" s="227">
        <v>2019.0</v>
      </c>
      <c r="B1000" s="228" t="s">
        <v>43</v>
      </c>
      <c r="C1000" s="229" t="s">
        <v>105</v>
      </c>
      <c r="D1000" s="230">
        <v>8.098573317168466</v>
      </c>
      <c r="E1000" s="230">
        <v>9.427563840572832</v>
      </c>
      <c r="F1000" s="230">
        <v>11.103253965576158</v>
      </c>
      <c r="G1000" s="230">
        <v>21.62100634309173</v>
      </c>
      <c r="H1000" s="230">
        <v>38.42793782854157</v>
      </c>
      <c r="I1000" s="230">
        <v>35.688206948205604</v>
      </c>
      <c r="J1000" s="230">
        <v>37.06544993550761</v>
      </c>
      <c r="K1000" s="230">
        <v>47.5140849702654</v>
      </c>
      <c r="L1000" s="230">
        <v>39.53797200555273</v>
      </c>
      <c r="M1000" s="230">
        <v>17.765977407106973</v>
      </c>
      <c r="N1000" s="230">
        <v>13.125646310870774</v>
      </c>
      <c r="O1000" s="230">
        <v>9.549972483330741</v>
      </c>
      <c r="P1000" s="230">
        <v>288.92564535579055</v>
      </c>
      <c r="Q1000" s="231" t="s">
        <v>150</v>
      </c>
      <c r="R1000" s="232" t="s">
        <v>70</v>
      </c>
      <c r="S1000" s="232" t="s">
        <v>139</v>
      </c>
    </row>
    <row r="1001" ht="15.75" customHeight="1">
      <c r="A1001" s="227">
        <v>2019.0</v>
      </c>
      <c r="B1001" s="228" t="s">
        <v>43</v>
      </c>
      <c r="C1001" s="229" t="s">
        <v>106</v>
      </c>
      <c r="D1001" s="230">
        <v>58.08218988212058</v>
      </c>
      <c r="E1001" s="230">
        <v>22.281326036589952</v>
      </c>
      <c r="F1001" s="230">
        <v>24.56218085829329</v>
      </c>
      <c r="G1001" s="230">
        <v>57.422116000724536</v>
      </c>
      <c r="H1001" s="230">
        <v>39.735526678414274</v>
      </c>
      <c r="I1001" s="230">
        <v>29.993572052090066</v>
      </c>
      <c r="J1001" s="230">
        <v>47.870060736426076</v>
      </c>
      <c r="K1001" s="230">
        <v>48.000942340781485</v>
      </c>
      <c r="L1001" s="230">
        <v>28.563969117348453</v>
      </c>
      <c r="M1001" s="230">
        <v>24.74605750051131</v>
      </c>
      <c r="N1001" s="230">
        <v>20.528221124986754</v>
      </c>
      <c r="O1001" s="230">
        <v>58.8928502345158</v>
      </c>
      <c r="P1001" s="230">
        <v>460.6790125628026</v>
      </c>
      <c r="Q1001" s="231" t="s">
        <v>150</v>
      </c>
      <c r="R1001" s="232" t="s">
        <v>70</v>
      </c>
      <c r="S1001" s="232" t="s">
        <v>139</v>
      </c>
    </row>
    <row r="1002" ht="15.75" customHeight="1">
      <c r="A1002" s="227">
        <v>2019.0</v>
      </c>
      <c r="B1002" s="228" t="s">
        <v>43</v>
      </c>
      <c r="C1002" s="229" t="s">
        <v>107</v>
      </c>
      <c r="D1002" s="230">
        <v>119.82037425687925</v>
      </c>
      <c r="E1002" s="230">
        <v>173.28413458213834</v>
      </c>
      <c r="F1002" s="230">
        <v>241.29324382470884</v>
      </c>
      <c r="G1002" s="230">
        <v>174.82675347462407</v>
      </c>
      <c r="H1002" s="230">
        <v>291.90407800514527</v>
      </c>
      <c r="I1002" s="230">
        <v>246.18420804644646</v>
      </c>
      <c r="J1002" s="230">
        <v>267.4027360192736</v>
      </c>
      <c r="K1002" s="230">
        <v>575.6659113904669</v>
      </c>
      <c r="L1002" s="230">
        <v>180.85399293864106</v>
      </c>
      <c r="M1002" s="230">
        <v>132.19378523259965</v>
      </c>
      <c r="N1002" s="230">
        <v>79.59538273374031</v>
      </c>
      <c r="O1002" s="230">
        <v>85.38266912027302</v>
      </c>
      <c r="P1002" s="230">
        <v>2568.407269624937</v>
      </c>
      <c r="Q1002" s="231" t="s">
        <v>150</v>
      </c>
      <c r="R1002" s="232" t="s">
        <v>70</v>
      </c>
      <c r="S1002" s="232" t="s">
        <v>139</v>
      </c>
    </row>
    <row r="1003" ht="15.75" customHeight="1">
      <c r="A1003" s="227">
        <v>2019.0</v>
      </c>
      <c r="B1003" s="228" t="s">
        <v>43</v>
      </c>
      <c r="C1003" s="229" t="s">
        <v>108</v>
      </c>
      <c r="D1003" s="230">
        <v>194.97157868133863</v>
      </c>
      <c r="E1003" s="230">
        <v>219.82849954603637</v>
      </c>
      <c r="F1003" s="230">
        <v>290.6060683686447</v>
      </c>
      <c r="G1003" s="230">
        <v>267.7957707965063</v>
      </c>
      <c r="H1003" s="230">
        <v>387.2842898608364</v>
      </c>
      <c r="I1003" s="230">
        <v>327.52677814425056</v>
      </c>
      <c r="J1003" s="230">
        <v>369.96485121461006</v>
      </c>
      <c r="K1003" s="230">
        <v>690.7459041765799</v>
      </c>
      <c r="L1003" s="230">
        <v>266.9764548313562</v>
      </c>
      <c r="M1003" s="230">
        <v>189.5592284755237</v>
      </c>
      <c r="N1003" s="230">
        <v>126.63982794532183</v>
      </c>
      <c r="O1003" s="230">
        <v>167.6428081532672</v>
      </c>
      <c r="P1003" s="230">
        <v>3499.5420601942724</v>
      </c>
      <c r="Q1003" s="231" t="s">
        <v>150</v>
      </c>
      <c r="R1003" s="232" t="s">
        <v>70</v>
      </c>
      <c r="S1003" s="232" t="s">
        <v>139</v>
      </c>
    </row>
    <row r="1004" ht="15.75" customHeight="1">
      <c r="A1004" s="227">
        <v>2019.0</v>
      </c>
      <c r="B1004" s="228" t="s">
        <v>43</v>
      </c>
      <c r="C1004" s="229" t="s">
        <v>109</v>
      </c>
      <c r="D1004" s="230">
        <v>4.427077863605443</v>
      </c>
      <c r="E1004" s="230">
        <v>9.655868496269655</v>
      </c>
      <c r="F1004" s="230">
        <v>7.23250597206613</v>
      </c>
      <c r="G1004" s="230">
        <v>5.93694201557231</v>
      </c>
      <c r="H1004" s="230">
        <v>7.45372243612462</v>
      </c>
      <c r="I1004" s="230">
        <v>6.081240114233221</v>
      </c>
      <c r="J1004" s="230">
        <v>8.43887556955658</v>
      </c>
      <c r="K1004" s="230">
        <v>7.5165799400718365</v>
      </c>
      <c r="L1004" s="230">
        <v>10.450003234762615</v>
      </c>
      <c r="M1004" s="230">
        <v>6.257115325353559</v>
      </c>
      <c r="N1004" s="230">
        <v>8.789553193138351</v>
      </c>
      <c r="O1004" s="230">
        <v>10.668994044081273</v>
      </c>
      <c r="P1004" s="230">
        <v>92.90847820483557</v>
      </c>
      <c r="Q1004" s="231" t="s">
        <v>150</v>
      </c>
      <c r="R1004" s="232" t="s">
        <v>70</v>
      </c>
      <c r="S1004" s="232" t="s">
        <v>139</v>
      </c>
    </row>
    <row r="1005" ht="15.75" customHeight="1">
      <c r="A1005" s="227">
        <v>2019.0</v>
      </c>
      <c r="B1005" s="228" t="s">
        <v>43</v>
      </c>
      <c r="C1005" s="229" t="s">
        <v>110</v>
      </c>
      <c r="D1005" s="230">
        <v>0.9435215154270735</v>
      </c>
      <c r="E1005" s="230">
        <v>1.2498296459304932</v>
      </c>
      <c r="F1005" s="230">
        <v>1.5056954548785917</v>
      </c>
      <c r="G1005" s="230">
        <v>3.14705424799417</v>
      </c>
      <c r="H1005" s="230">
        <v>5.516414589046271</v>
      </c>
      <c r="I1005" s="230">
        <v>4.699878275681956</v>
      </c>
      <c r="J1005" s="230">
        <v>5.144061758598358</v>
      </c>
      <c r="K1005" s="230">
        <v>7.023820462936291</v>
      </c>
      <c r="L1005" s="230">
        <v>6.1955625791927815</v>
      </c>
      <c r="M1005" s="230">
        <v>2.746158553370077</v>
      </c>
      <c r="N1005" s="230">
        <v>2.162416573329932</v>
      </c>
      <c r="O1005" s="230">
        <v>1.2146883462235156</v>
      </c>
      <c r="P1005" s="230">
        <v>41.549102002609516</v>
      </c>
      <c r="Q1005" s="231" t="s">
        <v>150</v>
      </c>
      <c r="R1005" s="232" t="s">
        <v>70</v>
      </c>
      <c r="S1005" s="232" t="s">
        <v>139</v>
      </c>
    </row>
    <row r="1006" ht="15.75" customHeight="1">
      <c r="A1006" s="227">
        <v>2019.0</v>
      </c>
      <c r="B1006" s="228" t="s">
        <v>43</v>
      </c>
      <c r="C1006" s="229" t="s">
        <v>111</v>
      </c>
      <c r="D1006" s="230">
        <v>23.232875952848232</v>
      </c>
      <c r="E1006" s="230">
        <v>10.610155255519025</v>
      </c>
      <c r="F1006" s="230">
        <v>11.424270166648041</v>
      </c>
      <c r="G1006" s="230">
        <v>21.267450370638716</v>
      </c>
      <c r="H1006" s="230">
        <v>18.06160303564285</v>
      </c>
      <c r="I1006" s="230">
        <v>14.282653358138125</v>
      </c>
      <c r="J1006" s="230">
        <v>19.14802429457043</v>
      </c>
      <c r="K1006" s="230">
        <v>18.46190090030057</v>
      </c>
      <c r="L1006" s="230">
        <v>13.163119408916339</v>
      </c>
      <c r="M1006" s="230">
        <v>11.563578271266966</v>
      </c>
      <c r="N1006" s="230">
        <v>10.112424199500865</v>
      </c>
      <c r="O1006" s="230">
        <v>22.65109624404454</v>
      </c>
      <c r="P1006" s="230">
        <v>193.97915145803472</v>
      </c>
      <c r="Q1006" s="231" t="s">
        <v>150</v>
      </c>
      <c r="R1006" s="232" t="s">
        <v>70</v>
      </c>
      <c r="S1006" s="232" t="s">
        <v>139</v>
      </c>
    </row>
    <row r="1007" ht="15.75" customHeight="1">
      <c r="A1007" s="227">
        <v>2019.0</v>
      </c>
      <c r="B1007" s="228" t="s">
        <v>43</v>
      </c>
      <c r="C1007" s="229" t="s">
        <v>112</v>
      </c>
      <c r="D1007" s="230">
        <v>119.82037425687925</v>
      </c>
      <c r="E1007" s="230">
        <v>173.28413458213834</v>
      </c>
      <c r="F1007" s="230">
        <v>241.29324382470884</v>
      </c>
      <c r="G1007" s="230">
        <v>174.82675347462407</v>
      </c>
      <c r="H1007" s="230">
        <v>291.90407800514527</v>
      </c>
      <c r="I1007" s="230">
        <v>246.18420804644646</v>
      </c>
      <c r="J1007" s="230">
        <v>267.4027360192736</v>
      </c>
      <c r="K1007" s="230">
        <v>575.6659113904669</v>
      </c>
      <c r="L1007" s="230">
        <v>180.85399293864106</v>
      </c>
      <c r="M1007" s="230">
        <v>132.19378523259965</v>
      </c>
      <c r="N1007" s="230">
        <v>79.59538273374031</v>
      </c>
      <c r="O1007" s="230">
        <v>85.38266912027302</v>
      </c>
      <c r="P1007" s="230">
        <v>2568.407269624937</v>
      </c>
      <c r="Q1007" s="231" t="s">
        <v>150</v>
      </c>
      <c r="R1007" s="232" t="s">
        <v>70</v>
      </c>
      <c r="S1007" s="232" t="s">
        <v>139</v>
      </c>
    </row>
    <row r="1008" ht="15.75" customHeight="1">
      <c r="A1008" s="227">
        <v>2019.0</v>
      </c>
      <c r="B1008" s="228" t="s">
        <v>43</v>
      </c>
      <c r="C1008" s="229" t="s">
        <v>113</v>
      </c>
      <c r="D1008" s="230">
        <v>148.42384958876</v>
      </c>
      <c r="E1008" s="230">
        <v>194.79998797985752</v>
      </c>
      <c r="F1008" s="230">
        <v>261.4557154183016</v>
      </c>
      <c r="G1008" s="230">
        <v>205.17820010882926</v>
      </c>
      <c r="H1008" s="230">
        <v>322.935818065959</v>
      </c>
      <c r="I1008" s="230">
        <v>271.24797979449977</v>
      </c>
      <c r="J1008" s="230">
        <v>300.133697641999</v>
      </c>
      <c r="K1008" s="230">
        <v>608.6682126937757</v>
      </c>
      <c r="L1008" s="230">
        <v>210.6626781615128</v>
      </c>
      <c r="M1008" s="230">
        <v>152.76063738259026</v>
      </c>
      <c r="N1008" s="230">
        <v>100.65977669970945</v>
      </c>
      <c r="O1008" s="230">
        <v>119.91744775462234</v>
      </c>
      <c r="P1008" s="230">
        <v>2896.8440012904166</v>
      </c>
      <c r="Q1008" s="231" t="s">
        <v>150</v>
      </c>
      <c r="R1008" s="232" t="s">
        <v>70</v>
      </c>
      <c r="S1008" s="232" t="s">
        <v>139</v>
      </c>
    </row>
    <row r="1009" ht="15.75" customHeight="1">
      <c r="A1009" s="227">
        <v>2019.0</v>
      </c>
      <c r="B1009" s="228" t="s">
        <v>43</v>
      </c>
      <c r="C1009" s="229" t="s">
        <v>114</v>
      </c>
      <c r="D1009" s="230">
        <v>2.643831477378804</v>
      </c>
      <c r="E1009" s="230">
        <v>5.853865173689973</v>
      </c>
      <c r="F1009" s="230">
        <v>5.649316352486855</v>
      </c>
      <c r="G1009" s="230">
        <v>4.274190099025892</v>
      </c>
      <c r="H1009" s="230">
        <v>5.564883795146481</v>
      </c>
      <c r="I1009" s="230">
        <v>5.040896200216517</v>
      </c>
      <c r="J1009" s="230">
        <v>5.273032091737507</v>
      </c>
      <c r="K1009" s="230">
        <v>5.845474776849455</v>
      </c>
      <c r="L1009" s="230">
        <v>5.49981556580682</v>
      </c>
      <c r="M1009" s="230">
        <v>5.580800553889714</v>
      </c>
      <c r="N1009" s="230">
        <v>4.9649803162626736</v>
      </c>
      <c r="O1009" s="230">
        <v>4.169853413926773</v>
      </c>
      <c r="P1009" s="230">
        <v>60.36093981641747</v>
      </c>
      <c r="Q1009" s="231" t="s">
        <v>150</v>
      </c>
      <c r="R1009" s="232" t="s">
        <v>70</v>
      </c>
      <c r="S1009" s="232" t="s">
        <v>139</v>
      </c>
    </row>
    <row r="1010" ht="15.75" customHeight="1">
      <c r="A1010" s="227">
        <v>2019.0</v>
      </c>
      <c r="B1010" s="228" t="s">
        <v>43</v>
      </c>
      <c r="C1010" s="229" t="s">
        <v>115</v>
      </c>
      <c r="D1010" s="230">
        <v>2.2842596328645186</v>
      </c>
      <c r="E1010" s="230">
        <v>3.126916914128326</v>
      </c>
      <c r="F1010" s="230">
        <v>3.195488856608514</v>
      </c>
      <c r="G1010" s="230">
        <v>5.754578840812724</v>
      </c>
      <c r="H1010" s="230">
        <v>11.217133384971621</v>
      </c>
      <c r="I1010" s="230">
        <v>10.416230970635521</v>
      </c>
      <c r="J1010" s="230">
        <v>10.19381984426986</v>
      </c>
      <c r="K1010" s="230">
        <v>13.033727064731757</v>
      </c>
      <c r="L1010" s="230">
        <v>11.530414445525407</v>
      </c>
      <c r="M1010" s="230">
        <v>4.741576711380316</v>
      </c>
      <c r="N1010" s="230">
        <v>3.731150877866725</v>
      </c>
      <c r="O1010" s="230">
        <v>2.269458603145657</v>
      </c>
      <c r="P1010" s="230">
        <v>81.49475614694094</v>
      </c>
      <c r="Q1010" s="231" t="s">
        <v>150</v>
      </c>
      <c r="R1010" s="232" t="s">
        <v>70</v>
      </c>
      <c r="S1010" s="232" t="s">
        <v>139</v>
      </c>
    </row>
    <row r="1011" ht="15.75" customHeight="1">
      <c r="A1011" s="227">
        <v>2019.0</v>
      </c>
      <c r="B1011" s="228" t="s">
        <v>43</v>
      </c>
      <c r="C1011" s="229" t="s">
        <v>116</v>
      </c>
      <c r="D1011" s="230">
        <v>16.456620466600828</v>
      </c>
      <c r="E1011" s="230">
        <v>6.3130423770338195</v>
      </c>
      <c r="F1011" s="230">
        <v>6.959284576516432</v>
      </c>
      <c r="G1011" s="230">
        <v>16.26959953353862</v>
      </c>
      <c r="H1011" s="230">
        <v>11.258399225550711</v>
      </c>
      <c r="I1011" s="230">
        <v>8.498178748092185</v>
      </c>
      <c r="J1011" s="230">
        <v>13.563183875320721</v>
      </c>
      <c r="K1011" s="230">
        <v>13.600266996554753</v>
      </c>
      <c r="L1011" s="230">
        <v>8.093124583248729</v>
      </c>
      <c r="M1011" s="230">
        <v>7.011382958478204</v>
      </c>
      <c r="N1011" s="230">
        <v>5.816329318746247</v>
      </c>
      <c r="O1011" s="230">
        <v>16.686307566446143</v>
      </c>
      <c r="P1011" s="230">
        <v>130.52572022612736</v>
      </c>
      <c r="Q1011" s="231" t="s">
        <v>150</v>
      </c>
      <c r="R1011" s="232" t="s">
        <v>70</v>
      </c>
      <c r="S1011" s="232" t="s">
        <v>139</v>
      </c>
    </row>
    <row r="1012" ht="15.75" customHeight="1">
      <c r="A1012" s="227">
        <v>2019.0</v>
      </c>
      <c r="B1012" s="228" t="s">
        <v>43</v>
      </c>
      <c r="C1012" s="229" t="s">
        <v>117</v>
      </c>
      <c r="D1012" s="230">
        <v>28.45733888600882</v>
      </c>
      <c r="E1012" s="230">
        <v>47.034265100866115</v>
      </c>
      <c r="F1012" s="230">
        <v>65.49388046670668</v>
      </c>
      <c r="G1012" s="230">
        <v>39.33601953179042</v>
      </c>
      <c r="H1012" s="230">
        <v>65.6784175511577</v>
      </c>
      <c r="I1012" s="230">
        <v>63.304510640514806</v>
      </c>
      <c r="J1012" s="230">
        <v>60.165615604336566</v>
      </c>
      <c r="K1012" s="230">
        <v>129.52483006285507</v>
      </c>
      <c r="L1012" s="230">
        <v>42.95282332292725</v>
      </c>
      <c r="M1012" s="230">
        <v>35.881170277419905</v>
      </c>
      <c r="N1012" s="230">
        <v>21.60446102772951</v>
      </c>
      <c r="O1012" s="230">
        <v>20.278383916064843</v>
      </c>
      <c r="P1012" s="230">
        <v>619.7117163883776</v>
      </c>
      <c r="Q1012" s="231" t="s">
        <v>150</v>
      </c>
      <c r="R1012" s="232" t="s">
        <v>70</v>
      </c>
      <c r="S1012" s="232" t="s">
        <v>139</v>
      </c>
    </row>
    <row r="1013" ht="15.75" customHeight="1">
      <c r="A1013" s="227">
        <v>2019.0</v>
      </c>
      <c r="B1013" s="228" t="s">
        <v>43</v>
      </c>
      <c r="C1013" s="229" t="s">
        <v>118</v>
      </c>
      <c r="D1013" s="230">
        <v>49.84205046285297</v>
      </c>
      <c r="E1013" s="230">
        <v>62.32808956571823</v>
      </c>
      <c r="F1013" s="230">
        <v>81.29797025231849</v>
      </c>
      <c r="G1013" s="230">
        <v>65.63438800516766</v>
      </c>
      <c r="H1013" s="230">
        <v>93.7188339568265</v>
      </c>
      <c r="I1013" s="230">
        <v>87.25981655945903</v>
      </c>
      <c r="J1013" s="230">
        <v>89.19565141566466</v>
      </c>
      <c r="K1013" s="230">
        <v>162.00429890099105</v>
      </c>
      <c r="L1013" s="230">
        <v>68.0761779175082</v>
      </c>
      <c r="M1013" s="230">
        <v>53.21493050116814</v>
      </c>
      <c r="N1013" s="230">
        <v>36.116921540605155</v>
      </c>
      <c r="O1013" s="230">
        <v>43.40400349958341</v>
      </c>
      <c r="P1013" s="230">
        <v>892.0931325778635</v>
      </c>
      <c r="Q1013" s="231" t="s">
        <v>150</v>
      </c>
      <c r="R1013" s="232" t="s">
        <v>70</v>
      </c>
      <c r="S1013" s="232" t="s">
        <v>139</v>
      </c>
    </row>
    <row r="1014" ht="15.75" customHeight="1">
      <c r="A1014" s="227">
        <v>2019.0</v>
      </c>
      <c r="B1014" s="228" t="s">
        <v>43</v>
      </c>
      <c r="C1014" s="229" t="s">
        <v>119</v>
      </c>
      <c r="D1014" s="230">
        <v>1.327795942526335</v>
      </c>
      <c r="E1014" s="230">
        <v>3.8035839047539213</v>
      </c>
      <c r="F1014" s="230">
        <v>3.0040078893467808</v>
      </c>
      <c r="G1014" s="230">
        <v>1.8136415193944715</v>
      </c>
      <c r="H1014" s="230">
        <v>2.4020446101408415</v>
      </c>
      <c r="I1014" s="230">
        <v>1.9366772554980332</v>
      </c>
      <c r="J1014" s="230">
        <v>2.4982492616851855</v>
      </c>
      <c r="K1014" s="230">
        <v>2.204932045349478</v>
      </c>
      <c r="L1014" s="230">
        <v>3.1613382451650027</v>
      </c>
      <c r="M1014" s="230">
        <v>2.2906071502319105</v>
      </c>
      <c r="N1014" s="230">
        <v>3.2779684257673143</v>
      </c>
      <c r="O1014" s="230">
        <v>3.217426796462041</v>
      </c>
      <c r="P1014" s="230">
        <v>30.938273046321314</v>
      </c>
      <c r="Q1014" s="231" t="s">
        <v>150</v>
      </c>
      <c r="R1014" s="232" t="s">
        <v>70</v>
      </c>
      <c r="S1014" s="232" t="s">
        <v>139</v>
      </c>
    </row>
    <row r="1015" ht="15.75" customHeight="1">
      <c r="A1015" s="227">
        <v>2019.0</v>
      </c>
      <c r="B1015" s="228" t="s">
        <v>43</v>
      </c>
      <c r="C1015" s="229" t="s">
        <v>120</v>
      </c>
      <c r="D1015" s="230">
        <v>0.2662121314018036</v>
      </c>
      <c r="E1015" s="230">
        <v>0.41488367478082794</v>
      </c>
      <c r="F1015" s="230">
        <v>0.4334608712190999</v>
      </c>
      <c r="G1015" s="230">
        <v>0.8369021536142005</v>
      </c>
      <c r="H1015" s="230">
        <v>1.6104621171084335</v>
      </c>
      <c r="I1015" s="230">
        <v>1.3719475032170558</v>
      </c>
      <c r="J1015" s="230">
        <v>1.4123633946477936</v>
      </c>
      <c r="K1015" s="230">
        <v>1.9226181620823224</v>
      </c>
      <c r="L1015" s="230">
        <v>1.8072075485953076</v>
      </c>
      <c r="M1015" s="230">
        <v>0.7326797033785162</v>
      </c>
      <c r="N1015" s="230">
        <v>0.6149000195829735</v>
      </c>
      <c r="O1015" s="230">
        <v>0.2879373311557396</v>
      </c>
      <c r="P1015" s="230">
        <v>11.711574610784073</v>
      </c>
      <c r="Q1015" s="231" t="s">
        <v>150</v>
      </c>
      <c r="R1015" s="232" t="s">
        <v>70</v>
      </c>
      <c r="S1015" s="232" t="s">
        <v>139</v>
      </c>
    </row>
    <row r="1016" ht="15.75" customHeight="1">
      <c r="A1016" s="227">
        <v>2019.0</v>
      </c>
      <c r="B1016" s="228" t="s">
        <v>43</v>
      </c>
      <c r="C1016" s="229" t="s">
        <v>121</v>
      </c>
      <c r="D1016" s="230">
        <v>6.582648186640332</v>
      </c>
      <c r="E1016" s="230">
        <v>3.0062106557303903</v>
      </c>
      <c r="F1016" s="230">
        <v>3.2368765472169447</v>
      </c>
      <c r="G1016" s="230">
        <v>6.025777605014303</v>
      </c>
      <c r="H1016" s="230">
        <v>5.117454193432141</v>
      </c>
      <c r="I1016" s="230">
        <v>4.046751784805802</v>
      </c>
      <c r="J1016" s="230">
        <v>5.425273550128288</v>
      </c>
      <c r="K1016" s="230">
        <v>5.230871921751827</v>
      </c>
      <c r="L1016" s="230">
        <v>3.7295504991929627</v>
      </c>
      <c r="M1016" s="230">
        <v>3.2763471768589736</v>
      </c>
      <c r="N1016" s="230">
        <v>2.865186856525245</v>
      </c>
      <c r="O1016" s="230">
        <v>6.417810602479285</v>
      </c>
      <c r="P1016" s="230">
        <v>54.9607595797765</v>
      </c>
      <c r="Q1016" s="231" t="s">
        <v>150</v>
      </c>
      <c r="R1016" s="232" t="s">
        <v>70</v>
      </c>
      <c r="S1016" s="232" t="s">
        <v>139</v>
      </c>
    </row>
    <row r="1017" ht="15.75" customHeight="1">
      <c r="A1017" s="227">
        <v>2019.0</v>
      </c>
      <c r="B1017" s="228" t="s">
        <v>43</v>
      </c>
      <c r="C1017" s="229" t="s">
        <v>122</v>
      </c>
      <c r="D1017" s="230">
        <v>28.45733888600882</v>
      </c>
      <c r="E1017" s="230">
        <v>47.034265100866115</v>
      </c>
      <c r="F1017" s="230">
        <v>65.49388046670668</v>
      </c>
      <c r="G1017" s="230">
        <v>39.33601953179042</v>
      </c>
      <c r="H1017" s="230">
        <v>65.6784175511577</v>
      </c>
      <c r="I1017" s="230">
        <v>63.304510640514806</v>
      </c>
      <c r="J1017" s="230">
        <v>60.165615604336566</v>
      </c>
      <c r="K1017" s="230">
        <v>129.52483006285507</v>
      </c>
      <c r="L1017" s="230">
        <v>42.95282332292725</v>
      </c>
      <c r="M1017" s="230">
        <v>35.881170277419905</v>
      </c>
      <c r="N1017" s="230">
        <v>21.60446102772951</v>
      </c>
      <c r="O1017" s="230">
        <v>20.278383916064843</v>
      </c>
      <c r="P1017" s="230">
        <v>619.7117163883776</v>
      </c>
      <c r="Q1017" s="231" t="s">
        <v>150</v>
      </c>
      <c r="R1017" s="232" t="s">
        <v>70</v>
      </c>
      <c r="S1017" s="232" t="s">
        <v>139</v>
      </c>
    </row>
    <row r="1018" ht="15.75" customHeight="1">
      <c r="A1018" s="227">
        <v>2019.0</v>
      </c>
      <c r="B1018" s="228" t="s">
        <v>43</v>
      </c>
      <c r="C1018" s="229" t="s">
        <v>123</v>
      </c>
      <c r="D1018" s="230">
        <v>36.63399514657729</v>
      </c>
      <c r="E1018" s="230">
        <v>54.25894333613125</v>
      </c>
      <c r="F1018" s="230">
        <v>72.16822577448951</v>
      </c>
      <c r="G1018" s="230">
        <v>48.012340809813395</v>
      </c>
      <c r="H1018" s="230">
        <v>74.8083784718391</v>
      </c>
      <c r="I1018" s="230">
        <v>70.6598871840357</v>
      </c>
      <c r="J1018" s="230">
        <v>69.50150181079783</v>
      </c>
      <c r="K1018" s="230">
        <v>138.8832521920387</v>
      </c>
      <c r="L1018" s="230">
        <v>51.650919615880525</v>
      </c>
      <c r="M1018" s="230">
        <v>42.180804307889304</v>
      </c>
      <c r="N1018" s="230">
        <v>28.362516329605043</v>
      </c>
      <c r="O1018" s="230">
        <v>30.20155864616191</v>
      </c>
      <c r="P1018" s="230">
        <v>717.3223236252595</v>
      </c>
      <c r="Q1018" s="231" t="s">
        <v>150</v>
      </c>
      <c r="R1018" s="232" t="s">
        <v>70</v>
      </c>
      <c r="S1018" s="232" t="s">
        <v>139</v>
      </c>
    </row>
    <row r="1019" ht="15.75" customHeight="1">
      <c r="A1019" s="227">
        <v>2019.0</v>
      </c>
      <c r="B1019" s="228" t="s">
        <v>43</v>
      </c>
      <c r="C1019" s="229" t="s">
        <v>124</v>
      </c>
      <c r="D1019" s="230">
        <v>1299.9366754617413</v>
      </c>
      <c r="E1019" s="230">
        <v>1299.9366754617413</v>
      </c>
      <c r="F1019" s="230">
        <v>1304.0</v>
      </c>
      <c r="G1019" s="230">
        <v>1304.0</v>
      </c>
      <c r="H1019" s="230">
        <v>1304.0</v>
      </c>
      <c r="I1019" s="230">
        <v>1304.0</v>
      </c>
      <c r="J1019" s="230">
        <v>1304.0</v>
      </c>
      <c r="K1019" s="230">
        <v>1304.0</v>
      </c>
      <c r="L1019" s="230">
        <v>1304.0</v>
      </c>
      <c r="M1019" s="230">
        <v>1298.9208443271768</v>
      </c>
      <c r="N1019" s="230">
        <v>1294.8575197889181</v>
      </c>
      <c r="O1019" s="230">
        <v>1294.8575197889181</v>
      </c>
      <c r="P1019" s="230">
        <v>1304.0</v>
      </c>
      <c r="Q1019" s="231" t="s">
        <v>150</v>
      </c>
      <c r="R1019" s="232" t="s">
        <v>70</v>
      </c>
      <c r="S1019" s="232" t="s">
        <v>139</v>
      </c>
    </row>
    <row r="1020" ht="15.75" customHeight="1">
      <c r="A1020" s="227">
        <v>2019.0</v>
      </c>
      <c r="B1020" s="228" t="s">
        <v>43</v>
      </c>
      <c r="C1020" s="229" t="s">
        <v>125</v>
      </c>
      <c r="D1020" s="230">
        <v>1683.207960199005</v>
      </c>
      <c r="E1020" s="230">
        <v>1683.207960199005</v>
      </c>
      <c r="F1020" s="230">
        <v>1775.9194029850746</v>
      </c>
      <c r="G1020" s="230">
        <v>1942.8</v>
      </c>
      <c r="H1020" s="230">
        <v>1942.8</v>
      </c>
      <c r="I1020" s="230">
        <v>1942.8</v>
      </c>
      <c r="J1020" s="230">
        <v>1942.8</v>
      </c>
      <c r="K1020" s="230">
        <v>1942.8</v>
      </c>
      <c r="L1020" s="230">
        <v>1942.8</v>
      </c>
      <c r="M1020" s="230">
        <v>1942.8</v>
      </c>
      <c r="N1020" s="230">
        <v>1683.207960199005</v>
      </c>
      <c r="O1020" s="230">
        <v>1683.207960199005</v>
      </c>
      <c r="P1020" s="230">
        <v>1942.8</v>
      </c>
      <c r="Q1020" s="231" t="s">
        <v>150</v>
      </c>
      <c r="R1020" s="232" t="s">
        <v>70</v>
      </c>
      <c r="S1020" s="232" t="s">
        <v>139</v>
      </c>
    </row>
    <row r="1021" ht="15.75" customHeight="1">
      <c r="A1021" s="227">
        <v>2019.0</v>
      </c>
      <c r="B1021" s="228" t="s">
        <v>43</v>
      </c>
      <c r="C1021" s="229" t="s">
        <v>126</v>
      </c>
      <c r="D1021" s="230">
        <v>2983.144635660746</v>
      </c>
      <c r="E1021" s="230">
        <v>2983.144635660746</v>
      </c>
      <c r="F1021" s="230">
        <v>3079.9194029850746</v>
      </c>
      <c r="G1021" s="230">
        <v>3246.8</v>
      </c>
      <c r="H1021" s="230">
        <v>3246.8</v>
      </c>
      <c r="I1021" s="230">
        <v>3246.8</v>
      </c>
      <c r="J1021" s="230">
        <v>3246.8</v>
      </c>
      <c r="K1021" s="230">
        <v>3246.8</v>
      </c>
      <c r="L1021" s="230">
        <v>3246.8</v>
      </c>
      <c r="M1021" s="230">
        <v>3241.7208443271766</v>
      </c>
      <c r="N1021" s="230">
        <v>2978.065479987923</v>
      </c>
      <c r="O1021" s="230">
        <v>2978.065479987923</v>
      </c>
      <c r="P1021" s="230">
        <v>3246.8</v>
      </c>
      <c r="Q1021" s="231" t="s">
        <v>150</v>
      </c>
      <c r="R1021" s="232" t="s">
        <v>70</v>
      </c>
      <c r="S1021" s="232" t="s">
        <v>139</v>
      </c>
    </row>
    <row r="1022" ht="15.75" customHeight="1">
      <c r="A1022" s="227">
        <v>2019.0</v>
      </c>
      <c r="B1022" s="228" t="s">
        <v>43</v>
      </c>
      <c r="C1022" s="229" t="s">
        <v>127</v>
      </c>
      <c r="D1022" s="230">
        <v>4523.5348617821355</v>
      </c>
      <c r="E1022" s="230">
        <v>3480.5806468208248</v>
      </c>
      <c r="F1022" s="230">
        <v>3553.9857987426876</v>
      </c>
      <c r="G1022" s="230">
        <v>5857.0606728172515</v>
      </c>
      <c r="H1022" s="230">
        <v>6243.526265650971</v>
      </c>
      <c r="I1022" s="230">
        <v>5384.913974687254</v>
      </c>
      <c r="J1022" s="230">
        <v>7091.291853466209</v>
      </c>
      <c r="K1022" s="230">
        <v>7943.415385914758</v>
      </c>
      <c r="L1022" s="230">
        <v>5813.765941885053</v>
      </c>
      <c r="M1022" s="230">
        <v>4095.999245721796</v>
      </c>
      <c r="N1022" s="230">
        <v>3429.7593283440315</v>
      </c>
      <c r="O1022" s="230">
        <v>5227.314722067029</v>
      </c>
      <c r="P1022" s="230">
        <v>62645.1486979</v>
      </c>
      <c r="Q1022" s="231" t="s">
        <v>150</v>
      </c>
      <c r="R1022" s="232" t="s">
        <v>70</v>
      </c>
      <c r="S1022" s="232" t="s">
        <v>139</v>
      </c>
    </row>
    <row r="1023" ht="15.75" customHeight="1">
      <c r="A1023" s="227">
        <v>2019.0</v>
      </c>
      <c r="B1023" s="228" t="s">
        <v>43</v>
      </c>
      <c r="C1023" s="229" t="s">
        <v>128</v>
      </c>
      <c r="D1023" s="230">
        <v>832.3832837795175</v>
      </c>
      <c r="E1023" s="230">
        <v>688.5574349098467</v>
      </c>
      <c r="F1023" s="230">
        <v>703.0636466371325</v>
      </c>
      <c r="G1023" s="230">
        <v>934.3352150288713</v>
      </c>
      <c r="H1023" s="230">
        <v>946.3493211761149</v>
      </c>
      <c r="I1023" s="230">
        <v>870.6238062811107</v>
      </c>
      <c r="J1023" s="230">
        <v>986.3197759379757</v>
      </c>
      <c r="K1023" s="230">
        <v>1051.8261351883784</v>
      </c>
      <c r="L1023" s="230">
        <v>897.0960433752991</v>
      </c>
      <c r="M1023" s="230">
        <v>743.8074900363332</v>
      </c>
      <c r="N1023" s="230">
        <v>681.9156583727232</v>
      </c>
      <c r="O1023" s="230">
        <v>877.766770324323</v>
      </c>
      <c r="P1023" s="230">
        <v>851.1703817539689</v>
      </c>
      <c r="Q1023" s="231" t="s">
        <v>150</v>
      </c>
      <c r="R1023" s="232" t="s">
        <v>70</v>
      </c>
      <c r="S1023" s="232" t="s">
        <v>139</v>
      </c>
    </row>
    <row r="1024" ht="15.75" customHeight="1">
      <c r="A1024" s="227">
        <v>2019.0</v>
      </c>
      <c r="B1024" s="228" t="s">
        <v>43</v>
      </c>
      <c r="C1024" s="229" t="s">
        <v>129</v>
      </c>
      <c r="D1024" s="230">
        <v>75.15120442445938</v>
      </c>
      <c r="E1024" s="230">
        <v>46.54436496389802</v>
      </c>
      <c r="F1024" s="230">
        <v>49.312824543935854</v>
      </c>
      <c r="G1024" s="230">
        <v>92.96901732188226</v>
      </c>
      <c r="H1024" s="230">
        <v>95.38021185569114</v>
      </c>
      <c r="I1024" s="230">
        <v>81.34257009780407</v>
      </c>
      <c r="J1024" s="230">
        <v>102.56211519533645</v>
      </c>
      <c r="K1024" s="230">
        <v>115.07999278611294</v>
      </c>
      <c r="L1024" s="230">
        <v>86.12246189271512</v>
      </c>
      <c r="M1024" s="230">
        <v>57.36544324292406</v>
      </c>
      <c r="N1024" s="230">
        <v>47.04444521158152</v>
      </c>
      <c r="O1024" s="230">
        <v>82.26013903299418</v>
      </c>
      <c r="P1024" s="230">
        <v>931.134790569335</v>
      </c>
      <c r="Q1024" s="231" t="s">
        <v>150</v>
      </c>
      <c r="R1024" s="232" t="s">
        <v>70</v>
      </c>
      <c r="S1024" s="232" t="s">
        <v>139</v>
      </c>
    </row>
    <row r="1025" ht="15.75" customHeight="1">
      <c r="A1025" s="227">
        <v>2019.0</v>
      </c>
      <c r="B1025" s="228" t="s">
        <v>43</v>
      </c>
      <c r="C1025" s="229" t="s">
        <v>130</v>
      </c>
      <c r="D1025" s="230">
        <v>28.603475331880748</v>
      </c>
      <c r="E1025" s="230">
        <v>21.515853397719173</v>
      </c>
      <c r="F1025" s="230">
        <v>20.162471593592763</v>
      </c>
      <c r="G1025" s="230">
        <v>30.351446634205196</v>
      </c>
      <c r="H1025" s="230">
        <v>31.03174006081374</v>
      </c>
      <c r="I1025" s="230">
        <v>25.063771748053306</v>
      </c>
      <c r="J1025" s="230">
        <v>32.73096162272537</v>
      </c>
      <c r="K1025" s="230">
        <v>33.0023013033087</v>
      </c>
      <c r="L1025" s="230">
        <v>29.808685222871738</v>
      </c>
      <c r="M1025" s="230">
        <v>20.566852149990602</v>
      </c>
      <c r="N1025" s="230">
        <v>21.064393965969145</v>
      </c>
      <c r="O1025" s="230">
        <v>34.53477863434933</v>
      </c>
      <c r="P1025" s="230">
        <v>328.4367316654798</v>
      </c>
      <c r="Q1025" s="231" t="s">
        <v>150</v>
      </c>
      <c r="R1025" s="232" t="s">
        <v>70</v>
      </c>
      <c r="S1025" s="232" t="s">
        <v>139</v>
      </c>
    </row>
    <row r="1026" ht="15.75" customHeight="1">
      <c r="A1026" s="227">
        <v>2019.0</v>
      </c>
      <c r="B1026" s="228" t="s">
        <v>43</v>
      </c>
      <c r="C1026" s="229" t="s">
        <v>131</v>
      </c>
      <c r="D1026" s="230">
        <v>21.38471157684415</v>
      </c>
      <c r="E1026" s="230">
        <v>15.293824464852118</v>
      </c>
      <c r="F1026" s="230">
        <v>15.8040897856118</v>
      </c>
      <c r="G1026" s="230">
        <v>26.298368473377238</v>
      </c>
      <c r="H1026" s="230">
        <v>28.040416405668815</v>
      </c>
      <c r="I1026" s="230">
        <v>23.955305918944223</v>
      </c>
      <c r="J1026" s="230">
        <v>29.03003581132809</v>
      </c>
      <c r="K1026" s="230">
        <v>32.479468838135965</v>
      </c>
      <c r="L1026" s="230">
        <v>25.12335459458096</v>
      </c>
      <c r="M1026" s="230">
        <v>17.333760223748232</v>
      </c>
      <c r="N1026" s="230">
        <v>14.512460512875645</v>
      </c>
      <c r="O1026" s="230">
        <v>23.12561958351857</v>
      </c>
      <c r="P1026" s="230">
        <v>272.3814161894858</v>
      </c>
      <c r="Q1026" s="231" t="s">
        <v>150</v>
      </c>
      <c r="R1026" s="232" t="s">
        <v>70</v>
      </c>
      <c r="S1026" s="232" t="s">
        <v>139</v>
      </c>
    </row>
    <row r="1027" ht="15.75" customHeight="1">
      <c r="A1027" s="227">
        <v>2019.0</v>
      </c>
      <c r="B1027" s="228" t="s">
        <v>43</v>
      </c>
      <c r="C1027" s="229" t="s">
        <v>132</v>
      </c>
      <c r="D1027" s="230">
        <v>8.176656260568471</v>
      </c>
      <c r="E1027" s="230">
        <v>7.22467823526514</v>
      </c>
      <c r="F1027" s="230">
        <v>6.674345307782826</v>
      </c>
      <c r="G1027" s="230">
        <v>8.676321278022975</v>
      </c>
      <c r="H1027" s="230">
        <v>9.129960920681416</v>
      </c>
      <c r="I1027" s="230">
        <v>7.355376543520891</v>
      </c>
      <c r="J1027" s="230">
        <v>9.335886206461266</v>
      </c>
      <c r="K1027" s="230">
        <v>9.358422129183626</v>
      </c>
      <c r="L1027" s="230">
        <v>8.698096292953274</v>
      </c>
      <c r="M1027" s="230">
        <v>6.2996340304694005</v>
      </c>
      <c r="N1027" s="230">
        <v>6.758055301875533</v>
      </c>
      <c r="O1027" s="230">
        <v>9.923174730097067</v>
      </c>
      <c r="P1027" s="230">
        <v>97.61060723688189</v>
      </c>
      <c r="Q1027" s="231" t="s">
        <v>150</v>
      </c>
      <c r="R1027" s="232" t="s">
        <v>70</v>
      </c>
      <c r="S1027" s="232" t="s">
        <v>139</v>
      </c>
    </row>
    <row r="1028" ht="15.75" customHeight="1">
      <c r="A1028" s="227">
        <v>2017.0</v>
      </c>
      <c r="B1028" s="228" t="s">
        <v>44</v>
      </c>
      <c r="C1028" s="229" t="s">
        <v>73</v>
      </c>
      <c r="D1028" s="230">
        <v>11394.52293487182</v>
      </c>
      <c r="E1028" s="230">
        <v>8140.165700570502</v>
      </c>
      <c r="F1028" s="230">
        <v>11934.664265024756</v>
      </c>
      <c r="G1028" s="230">
        <v>14766.674828496765</v>
      </c>
      <c r="H1028" s="230">
        <v>13134.004429794992</v>
      </c>
      <c r="I1028" s="230">
        <v>10337.410730943424</v>
      </c>
      <c r="J1028" s="230">
        <v>17038.19954017568</v>
      </c>
      <c r="K1028" s="230">
        <v>16588.565537244755</v>
      </c>
      <c r="L1028" s="230">
        <v>11123.957399347993</v>
      </c>
      <c r="M1028" s="230">
        <v>7711.104436676758</v>
      </c>
      <c r="N1028" s="230">
        <v>6376.167455639274</v>
      </c>
      <c r="O1028" s="230">
        <v>6969.594312524645</v>
      </c>
      <c r="P1028" s="230">
        <v>135515.03157131138</v>
      </c>
      <c r="Q1028" s="231" t="s">
        <v>151</v>
      </c>
      <c r="R1028" s="232" t="s">
        <v>70</v>
      </c>
      <c r="S1028" s="232" t="s">
        <v>139</v>
      </c>
    </row>
    <row r="1029" ht="15.75" customHeight="1">
      <c r="A1029" s="227">
        <v>2017.0</v>
      </c>
      <c r="B1029" s="228" t="s">
        <v>44</v>
      </c>
      <c r="C1029" s="229" t="s">
        <v>77</v>
      </c>
      <c r="D1029" s="230">
        <v>3771.327265476066</v>
      </c>
      <c r="E1029" s="230">
        <v>2700.9362749964685</v>
      </c>
      <c r="F1029" s="230">
        <v>4004.4550544793774</v>
      </c>
      <c r="G1029" s="230">
        <v>4930.7420874486625</v>
      </c>
      <c r="H1029" s="230">
        <v>4355.629902190684</v>
      </c>
      <c r="I1029" s="230">
        <v>3398.1428252050437</v>
      </c>
      <c r="J1029" s="230">
        <v>5664.20772111905</v>
      </c>
      <c r="K1029" s="230">
        <v>5473.434338509345</v>
      </c>
      <c r="L1029" s="230">
        <v>3666.8627281080517</v>
      </c>
      <c r="M1029" s="230">
        <v>2509.9104653636314</v>
      </c>
      <c r="N1029" s="230">
        <v>2074.059382609797</v>
      </c>
      <c r="O1029" s="230">
        <v>2230.1289545586055</v>
      </c>
      <c r="P1029" s="230">
        <v>44779.83700006478</v>
      </c>
      <c r="Q1029" s="231" t="s">
        <v>151</v>
      </c>
      <c r="R1029" s="232" t="s">
        <v>70</v>
      </c>
      <c r="S1029" s="232" t="s">
        <v>139</v>
      </c>
    </row>
    <row r="1030" ht="15.75" customHeight="1">
      <c r="A1030" s="227">
        <v>2017.0</v>
      </c>
      <c r="B1030" s="228" t="s">
        <v>44</v>
      </c>
      <c r="C1030" s="229" t="s">
        <v>78</v>
      </c>
      <c r="D1030" s="230">
        <v>15165.850200347886</v>
      </c>
      <c r="E1030" s="230">
        <v>10841.10197556697</v>
      </c>
      <c r="F1030" s="230">
        <v>15939.119319504134</v>
      </c>
      <c r="G1030" s="230">
        <v>19697.41691594543</v>
      </c>
      <c r="H1030" s="230">
        <v>17489.634331985675</v>
      </c>
      <c r="I1030" s="230">
        <v>13735.553556148468</v>
      </c>
      <c r="J1030" s="230">
        <v>22702.407261294728</v>
      </c>
      <c r="K1030" s="230">
        <v>22061.9998757541</v>
      </c>
      <c r="L1030" s="230">
        <v>14790.820127456045</v>
      </c>
      <c r="M1030" s="230">
        <v>10221.01490204039</v>
      </c>
      <c r="N1030" s="230">
        <v>8450.226838249071</v>
      </c>
      <c r="O1030" s="230">
        <v>9199.72326708325</v>
      </c>
      <c r="P1030" s="230">
        <v>180294.86857137617</v>
      </c>
      <c r="Q1030" s="231" t="s">
        <v>151</v>
      </c>
      <c r="R1030" s="232" t="s">
        <v>70</v>
      </c>
      <c r="S1030" s="232" t="s">
        <v>139</v>
      </c>
    </row>
    <row r="1031" ht="15.75" customHeight="1">
      <c r="A1031" s="227">
        <v>2017.0</v>
      </c>
      <c r="B1031" s="228" t="s">
        <v>44</v>
      </c>
      <c r="C1031" s="229" t="s">
        <v>79</v>
      </c>
      <c r="D1031" s="230">
        <v>9495.435779059851</v>
      </c>
      <c r="E1031" s="230">
        <v>6783.471417142085</v>
      </c>
      <c r="F1031" s="230">
        <v>9945.553554187298</v>
      </c>
      <c r="G1031" s="230">
        <v>12305.56235708064</v>
      </c>
      <c r="H1031" s="230">
        <v>10945.003691495825</v>
      </c>
      <c r="I1031" s="230">
        <v>8614.508942452854</v>
      </c>
      <c r="J1031" s="230">
        <v>14198.499616813071</v>
      </c>
      <c r="K1031" s="230">
        <v>13823.804614370627</v>
      </c>
      <c r="L1031" s="230">
        <v>9269.96449945666</v>
      </c>
      <c r="M1031" s="230">
        <v>6425.920363897299</v>
      </c>
      <c r="N1031" s="230">
        <v>5313.472879699396</v>
      </c>
      <c r="O1031" s="230">
        <v>5807.995260437204</v>
      </c>
      <c r="P1031" s="230">
        <v>112929.19297609283</v>
      </c>
      <c r="Q1031" s="231" t="s">
        <v>151</v>
      </c>
      <c r="R1031" s="232" t="s">
        <v>70</v>
      </c>
      <c r="S1031" s="232" t="s">
        <v>139</v>
      </c>
    </row>
    <row r="1032" ht="15.75" customHeight="1">
      <c r="A1032" s="227">
        <v>2017.0</v>
      </c>
      <c r="B1032" s="228" t="s">
        <v>44</v>
      </c>
      <c r="C1032" s="229" t="s">
        <v>80</v>
      </c>
      <c r="D1032" s="230">
        <v>1899.0871558119704</v>
      </c>
      <c r="E1032" s="230">
        <v>1356.694283428417</v>
      </c>
      <c r="F1032" s="230">
        <v>1989.11071083746</v>
      </c>
      <c r="G1032" s="230">
        <v>2461.112471416128</v>
      </c>
      <c r="H1032" s="230">
        <v>2189.0007382991653</v>
      </c>
      <c r="I1032" s="230">
        <v>1722.901788490571</v>
      </c>
      <c r="J1032" s="230">
        <v>2839.6999233626148</v>
      </c>
      <c r="K1032" s="230">
        <v>2764.7609228741253</v>
      </c>
      <c r="L1032" s="230">
        <v>1853.9928998913322</v>
      </c>
      <c r="M1032" s="230">
        <v>1285.1840727794597</v>
      </c>
      <c r="N1032" s="230">
        <v>1062.694575939879</v>
      </c>
      <c r="O1032" s="230">
        <v>1161.599052087441</v>
      </c>
      <c r="P1032" s="230">
        <v>22585.83859521856</v>
      </c>
      <c r="Q1032" s="231" t="s">
        <v>151</v>
      </c>
      <c r="R1032" s="232" t="s">
        <v>70</v>
      </c>
      <c r="S1032" s="232" t="s">
        <v>139</v>
      </c>
    </row>
    <row r="1033" ht="15.75" customHeight="1">
      <c r="A1033" s="227">
        <v>2017.0</v>
      </c>
      <c r="B1033" s="228" t="s">
        <v>44</v>
      </c>
      <c r="C1033" s="229" t="s">
        <v>81</v>
      </c>
      <c r="D1033" s="230">
        <v>1402.790535937526</v>
      </c>
      <c r="E1033" s="230">
        <v>1574.77382900754</v>
      </c>
      <c r="F1033" s="230">
        <v>1763.9722107479383</v>
      </c>
      <c r="G1033" s="230">
        <v>1917.1726795498996</v>
      </c>
      <c r="H1033" s="230">
        <v>2337.873691493668</v>
      </c>
      <c r="I1033" s="230">
        <v>2328.7154827004642</v>
      </c>
      <c r="J1033" s="230">
        <v>3044.0891462023033</v>
      </c>
      <c r="K1033" s="230">
        <v>3423.9797756320913</v>
      </c>
      <c r="L1033" s="230">
        <v>2468.7419627912036</v>
      </c>
      <c r="M1033" s="230">
        <v>2106.087397850077</v>
      </c>
      <c r="N1033" s="230">
        <v>1771.9524585238387</v>
      </c>
      <c r="O1033" s="230">
        <v>1700.1668180798529</v>
      </c>
      <c r="P1033" s="230">
        <v>25840.315988516402</v>
      </c>
      <c r="Q1033" s="231" t="s">
        <v>151</v>
      </c>
      <c r="R1033" s="232" t="s">
        <v>70</v>
      </c>
      <c r="S1033" s="232" t="s">
        <v>139</v>
      </c>
    </row>
    <row r="1034" ht="15.75" customHeight="1">
      <c r="A1034" s="227">
        <v>2017.0</v>
      </c>
      <c r="B1034" s="228" t="s">
        <v>44</v>
      </c>
      <c r="C1034" s="229" t="s">
        <v>82</v>
      </c>
      <c r="D1034" s="230">
        <v>70.9848222594556</v>
      </c>
      <c r="E1034" s="230">
        <v>91.81889503824411</v>
      </c>
      <c r="F1034" s="230">
        <v>151.8404406925111</v>
      </c>
      <c r="G1034" s="230">
        <v>315.9296933635768</v>
      </c>
      <c r="H1034" s="230">
        <v>663.9685105090119</v>
      </c>
      <c r="I1034" s="230">
        <v>641.7047004184052</v>
      </c>
      <c r="J1034" s="230">
        <v>677.3585447715768</v>
      </c>
      <c r="K1034" s="230">
        <v>900.3174011426719</v>
      </c>
      <c r="L1034" s="230">
        <v>746.3100369995079</v>
      </c>
      <c r="M1034" s="230">
        <v>247.76400585857365</v>
      </c>
      <c r="N1034" s="230">
        <v>133.6864127006324</v>
      </c>
      <c r="O1034" s="230">
        <v>90.96465480920676</v>
      </c>
      <c r="P1034" s="230">
        <v>4732.648118563374</v>
      </c>
      <c r="Q1034" s="231" t="s">
        <v>151</v>
      </c>
      <c r="R1034" s="232" t="s">
        <v>70</v>
      </c>
      <c r="S1034" s="232" t="s">
        <v>139</v>
      </c>
    </row>
    <row r="1035" ht="15.75" customHeight="1">
      <c r="A1035" s="227">
        <v>2017.0</v>
      </c>
      <c r="B1035" s="228" t="s">
        <v>44</v>
      </c>
      <c r="C1035" s="229" t="s">
        <v>83</v>
      </c>
      <c r="D1035" s="230">
        <v>4732.106089207</v>
      </c>
      <c r="E1035" s="230">
        <v>1485.7521615646767</v>
      </c>
      <c r="F1035" s="230">
        <v>1772.4677735549992</v>
      </c>
      <c r="G1035" s="230">
        <v>3945.876729881026</v>
      </c>
      <c r="H1035" s="230">
        <v>2791.157109490452</v>
      </c>
      <c r="I1035" s="230">
        <v>2059.7572125257666</v>
      </c>
      <c r="J1035" s="230">
        <v>3128.1844165380116</v>
      </c>
      <c r="K1035" s="230">
        <v>3403.7081012675144</v>
      </c>
      <c r="L1035" s="230">
        <v>1895.511691942423</v>
      </c>
      <c r="M1035" s="230">
        <v>1773.4807170518827</v>
      </c>
      <c r="N1035" s="230">
        <v>1418.7192346166416</v>
      </c>
      <c r="O1035" s="230">
        <v>3814.94522045141</v>
      </c>
      <c r="P1035" s="230">
        <v>32221.6664580918</v>
      </c>
      <c r="Q1035" s="231" t="s">
        <v>151</v>
      </c>
      <c r="R1035" s="232" t="s">
        <v>70</v>
      </c>
      <c r="S1035" s="232" t="s">
        <v>139</v>
      </c>
    </row>
    <row r="1036" ht="15.75" customHeight="1">
      <c r="A1036" s="227">
        <v>2017.0</v>
      </c>
      <c r="B1036" s="228" t="s">
        <v>44</v>
      </c>
      <c r="C1036" s="229" t="s">
        <v>84</v>
      </c>
      <c r="D1036" s="230">
        <v>8959.968752943905</v>
      </c>
      <c r="E1036" s="230">
        <v>7688.757089956509</v>
      </c>
      <c r="F1036" s="230">
        <v>12250.838894508686</v>
      </c>
      <c r="G1036" s="230">
        <v>13518.437813150926</v>
      </c>
      <c r="H1036" s="230">
        <v>11696.635020492544</v>
      </c>
      <c r="I1036" s="230">
        <v>8705.37616050383</v>
      </c>
      <c r="J1036" s="230">
        <v>15852.77515378284</v>
      </c>
      <c r="K1036" s="230">
        <v>14333.99459771182</v>
      </c>
      <c r="L1036" s="230">
        <v>9680.256435722911</v>
      </c>
      <c r="M1036" s="230">
        <v>6093.6827812798565</v>
      </c>
      <c r="N1036" s="230">
        <v>5125.868732407958</v>
      </c>
      <c r="O1036" s="230">
        <v>3593.6465737427807</v>
      </c>
      <c r="P1036" s="230">
        <v>117500.23800620456</v>
      </c>
      <c r="Q1036" s="231" t="s">
        <v>151</v>
      </c>
      <c r="R1036" s="232" t="s">
        <v>70</v>
      </c>
      <c r="S1036" s="232" t="s">
        <v>139</v>
      </c>
    </row>
    <row r="1037" ht="15.75" customHeight="1">
      <c r="A1037" s="227">
        <v>2017.0</v>
      </c>
      <c r="B1037" s="228" t="s">
        <v>44</v>
      </c>
      <c r="C1037" s="229" t="s">
        <v>85</v>
      </c>
      <c r="D1037" s="230">
        <v>476.0194035946408</v>
      </c>
      <c r="E1037" s="230">
        <v>533.882027993178</v>
      </c>
      <c r="F1037" s="230">
        <v>605.5294089852097</v>
      </c>
      <c r="G1037" s="230">
        <v>669.7153791451381</v>
      </c>
      <c r="H1037" s="230">
        <v>831.4673518061763</v>
      </c>
      <c r="I1037" s="230">
        <v>822.2961045678808</v>
      </c>
      <c r="J1037" s="230">
        <v>1302.913374924726</v>
      </c>
      <c r="K1037" s="230">
        <v>1477.6684398951516</v>
      </c>
      <c r="L1037" s="230">
        <v>878.3023925932104</v>
      </c>
      <c r="M1037" s="230">
        <v>728.3764415594259</v>
      </c>
      <c r="N1037" s="230">
        <v>602.8926671915956</v>
      </c>
      <c r="O1037" s="230">
        <v>576.5360757748193</v>
      </c>
      <c r="P1037" s="230">
        <v>9505.599068031152</v>
      </c>
      <c r="Q1037" s="231" t="s">
        <v>151</v>
      </c>
      <c r="R1037" s="232" t="s">
        <v>70</v>
      </c>
      <c r="S1037" s="232" t="s">
        <v>139</v>
      </c>
    </row>
    <row r="1038" ht="15.75" customHeight="1">
      <c r="A1038" s="227">
        <v>2017.0</v>
      </c>
      <c r="B1038" s="228" t="s">
        <v>44</v>
      </c>
      <c r="C1038" s="229" t="s">
        <v>86</v>
      </c>
      <c r="D1038" s="230">
        <v>2802.8112094744542</v>
      </c>
      <c r="E1038" s="230">
        <v>1887.9115236153439</v>
      </c>
      <c r="F1038" s="230">
        <v>2781.6281928465182</v>
      </c>
      <c r="G1038" s="230">
        <v>3532.89051044803</v>
      </c>
      <c r="H1038" s="230">
        <v>3075.218038055214</v>
      </c>
      <c r="I1038" s="230">
        <v>2387.4418913827562</v>
      </c>
      <c r="J1038" s="230">
        <v>3879.448103095935</v>
      </c>
      <c r="K1038" s="230">
        <v>3750.5852366407744</v>
      </c>
      <c r="L1038" s="230">
        <v>2557.054080130398</v>
      </c>
      <c r="M1038" s="230">
        <v>1766.3595561009538</v>
      </c>
      <c r="N1038" s="230">
        <v>1457.2007508179452</v>
      </c>
      <c r="O1038" s="230">
        <v>1702.9770434705902</v>
      </c>
      <c r="P1038" s="230">
        <v>31581.52613607891</v>
      </c>
      <c r="Q1038" s="231" t="s">
        <v>151</v>
      </c>
      <c r="R1038" s="232" t="s">
        <v>70</v>
      </c>
      <c r="S1038" s="232" t="s">
        <v>139</v>
      </c>
    </row>
    <row r="1039" ht="15.75" customHeight="1">
      <c r="A1039" s="227">
        <v>2017.0</v>
      </c>
      <c r="B1039" s="228" t="s">
        <v>44</v>
      </c>
      <c r="C1039" s="229" t="s">
        <v>87</v>
      </c>
      <c r="D1039" s="230">
        <v>1061.4575390151529</v>
      </c>
      <c r="E1039" s="230">
        <v>735.8858648227169</v>
      </c>
      <c r="F1039" s="230">
        <v>1099.9823794126416</v>
      </c>
      <c r="G1039" s="230">
        <v>1371.359900036851</v>
      </c>
      <c r="H1039" s="230">
        <v>1198.7117822926955</v>
      </c>
      <c r="I1039" s="230">
        <v>925.2230344390531</v>
      </c>
      <c r="J1039" s="230">
        <v>1525.360875315782</v>
      </c>
      <c r="K1039" s="230">
        <v>1463.9013960841844</v>
      </c>
      <c r="L1039" s="230">
        <v>996.6920243546931</v>
      </c>
      <c r="M1039" s="230">
        <v>670.7853433095322</v>
      </c>
      <c r="N1039" s="230">
        <v>554.8278761076493</v>
      </c>
      <c r="O1039" s="230">
        <v>615.1823655579926</v>
      </c>
      <c r="P1039" s="230">
        <v>12219.370380748944</v>
      </c>
      <c r="Q1039" s="231" t="s">
        <v>151</v>
      </c>
      <c r="R1039" s="232" t="s">
        <v>70</v>
      </c>
      <c r="S1039" s="232" t="s">
        <v>139</v>
      </c>
    </row>
    <row r="1040" ht="15.75" customHeight="1">
      <c r="A1040" s="227">
        <v>2017.0</v>
      </c>
      <c r="B1040" s="228" t="s">
        <v>44</v>
      </c>
      <c r="C1040" s="229" t="s">
        <v>88</v>
      </c>
      <c r="D1040" s="230">
        <v>3645.8959384950913</v>
      </c>
      <c r="E1040" s="230">
        <v>2609.6110251623604</v>
      </c>
      <c r="F1040" s="230">
        <v>3951.600608225553</v>
      </c>
      <c r="G1040" s="230">
        <v>4821.069001296957</v>
      </c>
      <c r="H1040" s="230">
        <v>4174.969894857699</v>
      </c>
      <c r="I1040" s="230">
        <v>3192.134093504407</v>
      </c>
      <c r="J1040" s="230">
        <v>5384.96170806591</v>
      </c>
      <c r="K1040" s="230">
        <v>5098.977647822019</v>
      </c>
      <c r="L1040" s="230">
        <v>3457.4750693895226</v>
      </c>
      <c r="M1040" s="230">
        <v>2321.4055037262992</v>
      </c>
      <c r="N1040" s="230">
        <v>1923.0422419324836</v>
      </c>
      <c r="O1040" s="230">
        <v>2012.8261382717358</v>
      </c>
      <c r="P1040" s="230">
        <v>42593.96887075004</v>
      </c>
      <c r="Q1040" s="231" t="s">
        <v>151</v>
      </c>
      <c r="R1040" s="232" t="s">
        <v>70</v>
      </c>
      <c r="S1040" s="232" t="s">
        <v>139</v>
      </c>
    </row>
    <row r="1041" ht="15.75" customHeight="1">
      <c r="A1041" s="227">
        <v>2017.0</v>
      </c>
      <c r="B1041" s="228" t="s">
        <v>44</v>
      </c>
      <c r="C1041" s="229" t="s">
        <v>89</v>
      </c>
      <c r="D1041" s="230">
        <v>1509.2516884805125</v>
      </c>
      <c r="E1041" s="230">
        <v>1016.1809755484852</v>
      </c>
      <c r="F1041" s="230">
        <v>1506.8129647173762</v>
      </c>
      <c r="G1041" s="230">
        <v>1910.5275661536632</v>
      </c>
      <c r="H1041" s="230">
        <v>1664.6366244840412</v>
      </c>
      <c r="I1041" s="230">
        <v>1287.4138185587576</v>
      </c>
      <c r="J1041" s="230">
        <v>2105.8155554107175</v>
      </c>
      <c r="K1041" s="230">
        <v>2032.6718939284983</v>
      </c>
      <c r="L1041" s="230">
        <v>1380.440932988837</v>
      </c>
      <c r="M1041" s="230">
        <v>938.9935192010878</v>
      </c>
      <c r="N1041" s="230">
        <v>775.5093436497215</v>
      </c>
      <c r="O1041" s="230">
        <v>900.4736373620661</v>
      </c>
      <c r="P1041" s="230">
        <v>17028.728520483764</v>
      </c>
      <c r="Q1041" s="231" t="s">
        <v>151</v>
      </c>
      <c r="R1041" s="232" t="s">
        <v>70</v>
      </c>
      <c r="S1041" s="232" t="s">
        <v>139</v>
      </c>
    </row>
    <row r="1042" ht="15.75" customHeight="1">
      <c r="A1042" s="227">
        <v>2017.0</v>
      </c>
      <c r="B1042" s="228" t="s">
        <v>44</v>
      </c>
      <c r="C1042" s="229" t="s">
        <v>90</v>
      </c>
      <c r="D1042" s="230">
        <v>9495.435779059851</v>
      </c>
      <c r="E1042" s="230">
        <v>6783.471417142085</v>
      </c>
      <c r="F1042" s="230">
        <v>9945.553554187298</v>
      </c>
      <c r="G1042" s="230">
        <v>12305.56235708064</v>
      </c>
      <c r="H1042" s="230">
        <v>10945.003691495825</v>
      </c>
      <c r="I1042" s="230">
        <v>8614.508942452854</v>
      </c>
      <c r="J1042" s="230">
        <v>14198.499616813071</v>
      </c>
      <c r="K1042" s="230">
        <v>13823.804614370627</v>
      </c>
      <c r="L1042" s="230">
        <v>9269.96449945666</v>
      </c>
      <c r="M1042" s="230">
        <v>6425.920363897299</v>
      </c>
      <c r="N1042" s="230">
        <v>5313.472879699396</v>
      </c>
      <c r="O1042" s="230">
        <v>5807.995260437204</v>
      </c>
      <c r="P1042" s="230">
        <v>112929.19297609283</v>
      </c>
      <c r="Q1042" s="231" t="s">
        <v>151</v>
      </c>
      <c r="R1042" s="232" t="s">
        <v>70</v>
      </c>
      <c r="S1042" s="232" t="s">
        <v>139</v>
      </c>
    </row>
    <row r="1043" ht="15.75" customHeight="1">
      <c r="A1043" s="227">
        <v>2017.0</v>
      </c>
      <c r="B1043" s="228" t="s">
        <v>44</v>
      </c>
      <c r="C1043" s="229" t="s">
        <v>91</v>
      </c>
      <c r="D1043" s="230">
        <v>170786.0</v>
      </c>
      <c r="E1043" s="230">
        <v>170786.0</v>
      </c>
      <c r="F1043" s="230">
        <v>170786.0</v>
      </c>
      <c r="G1043" s="230">
        <v>170786.0</v>
      </c>
      <c r="H1043" s="230">
        <v>170786.0</v>
      </c>
      <c r="I1043" s="230">
        <v>170786.0</v>
      </c>
      <c r="J1043" s="230">
        <v>170786.0</v>
      </c>
      <c r="K1043" s="230">
        <v>170786.0</v>
      </c>
      <c r="L1043" s="230">
        <v>170786.0</v>
      </c>
      <c r="M1043" s="230">
        <v>170786.0</v>
      </c>
      <c r="N1043" s="230">
        <v>170786.0</v>
      </c>
      <c r="O1043" s="230">
        <v>170786.0</v>
      </c>
      <c r="P1043" s="230">
        <v>170786.0</v>
      </c>
      <c r="Q1043" s="231" t="s">
        <v>151</v>
      </c>
      <c r="R1043" s="232" t="s">
        <v>70</v>
      </c>
      <c r="S1043" s="232" t="s">
        <v>139</v>
      </c>
    </row>
    <row r="1044" ht="15.75" customHeight="1">
      <c r="A1044" s="227">
        <v>2017.0</v>
      </c>
      <c r="B1044" s="228" t="s">
        <v>44</v>
      </c>
      <c r="C1044" s="229" t="s">
        <v>92</v>
      </c>
      <c r="D1044" s="230">
        <v>390.2875526007927</v>
      </c>
      <c r="E1044" s="230">
        <v>406.8095298384489</v>
      </c>
      <c r="F1044" s="230">
        <v>420.27445230519305</v>
      </c>
      <c r="G1044" s="230">
        <v>434.26598758643115</v>
      </c>
      <c r="H1044" s="230">
        <v>459.1861771068356</v>
      </c>
      <c r="I1044" s="230">
        <v>463.8698494888014</v>
      </c>
      <c r="J1044" s="230">
        <v>467.7064153654975</v>
      </c>
      <c r="K1044" s="230">
        <v>485.31851640300545</v>
      </c>
      <c r="L1044" s="230">
        <v>472.32405687822177</v>
      </c>
      <c r="M1044" s="230">
        <v>449.886542429491</v>
      </c>
      <c r="N1044" s="230">
        <v>430.1376366057759</v>
      </c>
      <c r="O1044" s="230">
        <v>419.55016700712565</v>
      </c>
      <c r="P1044" s="230">
        <v>441.63474030130163</v>
      </c>
      <c r="Q1044" s="231" t="s">
        <v>151</v>
      </c>
      <c r="R1044" s="232" t="s">
        <v>70</v>
      </c>
      <c r="S1044" s="232" t="s">
        <v>139</v>
      </c>
    </row>
    <row r="1045" ht="15.75" customHeight="1">
      <c r="A1045" s="227">
        <v>2017.0</v>
      </c>
      <c r="B1045" s="228" t="s">
        <v>44</v>
      </c>
      <c r="C1045" s="229" t="s">
        <v>93</v>
      </c>
      <c r="D1045" s="230">
        <v>28.016764139131443</v>
      </c>
      <c r="E1045" s="230">
        <v>30.674284493981926</v>
      </c>
      <c r="F1045" s="230">
        <v>45.09841056924044</v>
      </c>
      <c r="G1045" s="230">
        <v>65.96247537946441</v>
      </c>
      <c r="H1045" s="230">
        <v>100.05111167727131</v>
      </c>
      <c r="I1045" s="230">
        <v>97.99124075955831</v>
      </c>
      <c r="J1045" s="230">
        <v>96.2967576141778</v>
      </c>
      <c r="K1045" s="230">
        <v>116.81891646840783</v>
      </c>
      <c r="L1045" s="230">
        <v>107.21756735926259</v>
      </c>
      <c r="M1045" s="230">
        <v>56.664073794563876</v>
      </c>
      <c r="N1045" s="230">
        <v>36.45498618213945</v>
      </c>
      <c r="O1045" s="230">
        <v>31.033699309575425</v>
      </c>
      <c r="P1045" s="230">
        <v>67.6900239788979</v>
      </c>
      <c r="Q1045" s="231" t="s">
        <v>151</v>
      </c>
      <c r="R1045" s="232" t="s">
        <v>70</v>
      </c>
      <c r="S1045" s="232" t="s">
        <v>139</v>
      </c>
    </row>
    <row r="1046" ht="15.75" customHeight="1">
      <c r="A1046" s="227">
        <v>2017.0</v>
      </c>
      <c r="B1046" s="228" t="s">
        <v>44</v>
      </c>
      <c r="C1046" s="229" t="s">
        <v>94</v>
      </c>
      <c r="D1046" s="230">
        <v>529.5197007459519</v>
      </c>
      <c r="E1046" s="230">
        <v>166.25473418036123</v>
      </c>
      <c r="F1046" s="230">
        <v>198.33803117291663</v>
      </c>
      <c r="G1046" s="230">
        <v>441.54112900227864</v>
      </c>
      <c r="H1046" s="230">
        <v>312.32872836965424</v>
      </c>
      <c r="I1046" s="230">
        <v>230.48553904435704</v>
      </c>
      <c r="J1046" s="230">
        <v>350.04187245534484</v>
      </c>
      <c r="K1046" s="230">
        <v>380.872799813281</v>
      </c>
      <c r="L1046" s="230">
        <v>212.10656839817494</v>
      </c>
      <c r="M1046" s="230">
        <v>198.4513789143305</v>
      </c>
      <c r="N1046" s="230">
        <v>158.75379173559938</v>
      </c>
      <c r="O1046" s="230">
        <v>426.88997529092876</v>
      </c>
      <c r="P1046" s="230">
        <v>300.46535409359825</v>
      </c>
      <c r="Q1046" s="231" t="s">
        <v>151</v>
      </c>
      <c r="R1046" s="232" t="s">
        <v>70</v>
      </c>
      <c r="S1046" s="232" t="s">
        <v>139</v>
      </c>
    </row>
    <row r="1047" ht="15.75" customHeight="1">
      <c r="A1047" s="227">
        <v>2017.0</v>
      </c>
      <c r="B1047" s="228" t="s">
        <v>44</v>
      </c>
      <c r="C1047" s="229" t="s">
        <v>95</v>
      </c>
      <c r="D1047" s="230">
        <v>988.4741038154425</v>
      </c>
      <c r="E1047" s="230">
        <v>848.2325645892766</v>
      </c>
      <c r="F1047" s="230">
        <v>1351.5266996057408</v>
      </c>
      <c r="G1047" s="230">
        <v>1491.3696767021315</v>
      </c>
      <c r="H1047" s="230">
        <v>1290.3862879810727</v>
      </c>
      <c r="I1047" s="230">
        <v>960.3871548997372</v>
      </c>
      <c r="J1047" s="230">
        <v>1748.89646886041</v>
      </c>
      <c r="K1047" s="230">
        <v>1581.3428433456606</v>
      </c>
      <c r="L1047" s="230">
        <v>1067.937073090904</v>
      </c>
      <c r="M1047" s="230">
        <v>672.2621241488287</v>
      </c>
      <c r="N1047" s="230">
        <v>565.4917602115298</v>
      </c>
      <c r="O1047" s="230">
        <v>396.4552415702013</v>
      </c>
      <c r="P1047" s="230">
        <v>1080.2301665684115</v>
      </c>
      <c r="Q1047" s="231" t="s">
        <v>151</v>
      </c>
      <c r="R1047" s="232" t="s">
        <v>70</v>
      </c>
      <c r="S1047" s="232" t="s">
        <v>139</v>
      </c>
    </row>
    <row r="1048" ht="15.75" customHeight="1">
      <c r="A1048" s="227">
        <v>2017.0</v>
      </c>
      <c r="B1048" s="228" t="s">
        <v>44</v>
      </c>
      <c r="C1048" s="229" t="s">
        <v>96</v>
      </c>
      <c r="D1048" s="230">
        <v>1936.2981213013186</v>
      </c>
      <c r="E1048" s="230">
        <v>1451.9711131020686</v>
      </c>
      <c r="F1048" s="230">
        <v>2015.237593653091</v>
      </c>
      <c r="G1048" s="230">
        <v>2433.1392686703057</v>
      </c>
      <c r="H1048" s="230">
        <v>2161.9523051348338</v>
      </c>
      <c r="I1048" s="230">
        <v>1752.7337841924539</v>
      </c>
      <c r="J1048" s="230">
        <v>2662.9415142954304</v>
      </c>
      <c r="K1048" s="230">
        <v>2564.3530760303547</v>
      </c>
      <c r="L1048" s="230">
        <v>1859.5852657265634</v>
      </c>
      <c r="M1048" s="230">
        <v>1377.264119287214</v>
      </c>
      <c r="N1048" s="230">
        <v>1190.8381747350445</v>
      </c>
      <c r="O1048" s="230">
        <v>1273.929083177831</v>
      </c>
      <c r="P1048" s="230">
        <v>1890.0202849422092</v>
      </c>
      <c r="Q1048" s="231" t="s">
        <v>151</v>
      </c>
      <c r="R1048" s="232" t="s">
        <v>70</v>
      </c>
      <c r="S1048" s="232" t="s">
        <v>139</v>
      </c>
    </row>
    <row r="1049" ht="15.75" customHeight="1">
      <c r="A1049" s="227">
        <v>2017.0</v>
      </c>
      <c r="B1049" s="228" t="s">
        <v>44</v>
      </c>
      <c r="C1049" s="229" t="s">
        <v>97</v>
      </c>
      <c r="D1049" s="230">
        <v>483.70644581995015</v>
      </c>
      <c r="E1049" s="230">
        <v>346.4192296236055</v>
      </c>
      <c r="F1049" s="230">
        <v>513.6071694386469</v>
      </c>
      <c r="G1049" s="230">
        <v>632.4117644755936</v>
      </c>
      <c r="H1049" s="230">
        <v>558.6484839389295</v>
      </c>
      <c r="I1049" s="230">
        <v>435.8422042593555</v>
      </c>
      <c r="J1049" s="230">
        <v>726.4852908018739</v>
      </c>
      <c r="K1049" s="230">
        <v>702.0168985454035</v>
      </c>
      <c r="L1049" s="230">
        <v>470.3079347580551</v>
      </c>
      <c r="M1049" s="230">
        <v>321.9184613441615</v>
      </c>
      <c r="N1049" s="230">
        <v>266.0166625064992</v>
      </c>
      <c r="O1049" s="230">
        <v>286.033980716742</v>
      </c>
      <c r="P1049" s="230">
        <v>478.6178771857347</v>
      </c>
      <c r="Q1049" s="231" t="s">
        <v>151</v>
      </c>
      <c r="R1049" s="232" t="s">
        <v>70</v>
      </c>
      <c r="S1049" s="232" t="s">
        <v>139</v>
      </c>
    </row>
    <row r="1050" ht="15.75" customHeight="1">
      <c r="A1050" s="227">
        <v>2017.0</v>
      </c>
      <c r="B1050" s="228" t="s">
        <v>44</v>
      </c>
      <c r="C1050" s="229" t="s">
        <v>98</v>
      </c>
      <c r="D1050" s="230">
        <v>2420.004567121269</v>
      </c>
      <c r="E1050" s="230">
        <v>1798.3903427256741</v>
      </c>
      <c r="F1050" s="230">
        <v>2528.844763091738</v>
      </c>
      <c r="G1050" s="230">
        <v>3065.551033145899</v>
      </c>
      <c r="H1050" s="230">
        <v>2720.6007890737633</v>
      </c>
      <c r="I1050" s="230">
        <v>2188.5759884518093</v>
      </c>
      <c r="J1050" s="230">
        <v>3389.426805097304</v>
      </c>
      <c r="K1050" s="230">
        <v>3266.369974575758</v>
      </c>
      <c r="L1050" s="230">
        <v>2329.8932004846183</v>
      </c>
      <c r="M1050" s="230">
        <v>1699.1825806313755</v>
      </c>
      <c r="N1050" s="230">
        <v>1456.8548372415437</v>
      </c>
      <c r="O1050" s="230">
        <v>1559.963063894573</v>
      </c>
      <c r="P1050" s="230">
        <v>2368.638162127944</v>
      </c>
      <c r="Q1050" s="231" t="s">
        <v>151</v>
      </c>
      <c r="R1050" s="232" t="s">
        <v>70</v>
      </c>
      <c r="S1050" s="232" t="s">
        <v>139</v>
      </c>
    </row>
    <row r="1051" ht="15.75" customHeight="1">
      <c r="A1051" s="227">
        <v>2017.0</v>
      </c>
      <c r="B1051" s="228" t="s">
        <v>44</v>
      </c>
      <c r="C1051" s="229" t="s">
        <v>99</v>
      </c>
      <c r="D1051" s="230">
        <v>330.48979726139675</v>
      </c>
      <c r="E1051" s="230">
        <v>337.4960759479609</v>
      </c>
      <c r="F1051" s="230">
        <v>349.2439878677079</v>
      </c>
      <c r="G1051" s="230">
        <v>359.4684713375797</v>
      </c>
      <c r="H1051" s="230">
        <v>359.4684713375797</v>
      </c>
      <c r="I1051" s="230">
        <v>364.0</v>
      </c>
      <c r="J1051" s="230">
        <v>364.0</v>
      </c>
      <c r="K1051" s="230">
        <v>364.04337173450335</v>
      </c>
      <c r="L1051" s="230">
        <v>363.6912725113794</v>
      </c>
      <c r="M1051" s="230">
        <v>361.6073619631902</v>
      </c>
      <c r="N1051" s="230">
        <v>351.0849000593707</v>
      </c>
      <c r="O1051" s="230">
        <v>343.5126209770021</v>
      </c>
      <c r="P1051" s="230">
        <v>354.00886091647254</v>
      </c>
      <c r="Q1051" s="231" t="s">
        <v>151</v>
      </c>
      <c r="R1051" s="232" t="s">
        <v>70</v>
      </c>
      <c r="S1051" s="232" t="s">
        <v>139</v>
      </c>
    </row>
    <row r="1052" ht="15.75" customHeight="1">
      <c r="A1052" s="227">
        <v>2017.0</v>
      </c>
      <c r="B1052" s="228" t="s">
        <v>44</v>
      </c>
      <c r="C1052" s="229" t="s">
        <v>100</v>
      </c>
      <c r="D1052" s="230">
        <v>556.4134746509666</v>
      </c>
      <c r="E1052" s="230">
        <v>374.78778703949234</v>
      </c>
      <c r="F1052" s="230">
        <v>552.2082267749424</v>
      </c>
      <c r="G1052" s="230">
        <v>701.348659458375</v>
      </c>
      <c r="H1052" s="230">
        <v>610.4916192997783</v>
      </c>
      <c r="I1052" s="230">
        <v>473.9544475279302</v>
      </c>
      <c r="J1052" s="230">
        <v>770.1471977402495</v>
      </c>
      <c r="K1052" s="230">
        <v>744.5653693832679</v>
      </c>
      <c r="L1052" s="230">
        <v>507.6258225264363</v>
      </c>
      <c r="M1052" s="230">
        <v>350.65731675782655</v>
      </c>
      <c r="N1052" s="230">
        <v>289.2831776488584</v>
      </c>
      <c r="O1052" s="230">
        <v>338.0746340692618</v>
      </c>
      <c r="P1052" s="230">
        <v>522.4631444064488</v>
      </c>
      <c r="Q1052" s="231" t="s">
        <v>151</v>
      </c>
      <c r="R1052" s="232" t="s">
        <v>70</v>
      </c>
      <c r="S1052" s="232" t="s">
        <v>139</v>
      </c>
    </row>
    <row r="1053" ht="15.75" customHeight="1">
      <c r="A1053" s="227">
        <v>2017.0</v>
      </c>
      <c r="B1053" s="228" t="s">
        <v>44</v>
      </c>
      <c r="C1053" s="229" t="s">
        <v>101</v>
      </c>
      <c r="D1053" s="230">
        <v>255.71159400281368</v>
      </c>
      <c r="E1053" s="230">
        <v>177.27939232741153</v>
      </c>
      <c r="F1053" s="230">
        <v>264.99246298216644</v>
      </c>
      <c r="G1053" s="230">
        <v>330.368962582644</v>
      </c>
      <c r="H1053" s="230">
        <v>288.7769781958684</v>
      </c>
      <c r="I1053" s="230">
        <v>222.89187108138574</v>
      </c>
      <c r="J1053" s="230">
        <v>367.4687366377616</v>
      </c>
      <c r="K1053" s="230">
        <v>352.66277330598643</v>
      </c>
      <c r="L1053" s="230">
        <v>240.10918657575377</v>
      </c>
      <c r="M1053" s="230">
        <v>161.59627970663124</v>
      </c>
      <c r="N1053" s="230">
        <v>133.66141873966876</v>
      </c>
      <c r="O1053" s="230">
        <v>148.20118329482256</v>
      </c>
      <c r="P1053" s="230">
        <v>245.31006995274285</v>
      </c>
      <c r="Q1053" s="231" t="s">
        <v>151</v>
      </c>
      <c r="R1053" s="232" t="s">
        <v>70</v>
      </c>
      <c r="S1053" s="232" t="s">
        <v>139</v>
      </c>
    </row>
    <row r="1054" ht="15.75" customHeight="1">
      <c r="A1054" s="227">
        <v>2017.0</v>
      </c>
      <c r="B1054" s="228" t="s">
        <v>44</v>
      </c>
      <c r="C1054" s="229" t="s">
        <v>102</v>
      </c>
      <c r="D1054" s="230">
        <v>659.8285063814515</v>
      </c>
      <c r="E1054" s="230">
        <v>472.2832944267169</v>
      </c>
      <c r="F1054" s="230">
        <v>715.154456168528</v>
      </c>
      <c r="G1054" s="230">
        <v>872.5094769437479</v>
      </c>
      <c r="H1054" s="230">
        <v>755.5794779618858</v>
      </c>
      <c r="I1054" s="230">
        <v>577.7074021360352</v>
      </c>
      <c r="J1054" s="230">
        <v>974.5618911496047</v>
      </c>
      <c r="K1054" s="230">
        <v>922.8049462167444</v>
      </c>
      <c r="L1054" s="230">
        <v>625.728394164771</v>
      </c>
      <c r="M1054" s="230">
        <v>420.12431294505177</v>
      </c>
      <c r="N1054" s="230">
        <v>348.0291570599518</v>
      </c>
      <c r="O1054" s="230">
        <v>364.278105252118</v>
      </c>
      <c r="P1054" s="230">
        <v>642.382451733884</v>
      </c>
      <c r="Q1054" s="231" t="s">
        <v>151</v>
      </c>
      <c r="R1054" s="232" t="s">
        <v>70</v>
      </c>
      <c r="S1054" s="232" t="s">
        <v>139</v>
      </c>
    </row>
    <row r="1055" ht="15.75" customHeight="1">
      <c r="A1055" s="227">
        <v>2017.0</v>
      </c>
      <c r="B1055" s="228" t="s">
        <v>44</v>
      </c>
      <c r="C1055" s="229" t="s">
        <v>103</v>
      </c>
      <c r="D1055" s="230">
        <v>133.85474900469006</v>
      </c>
      <c r="E1055" s="230">
        <v>90.12456336048676</v>
      </c>
      <c r="F1055" s="230">
        <v>133.6384598597463</v>
      </c>
      <c r="G1055" s="230">
        <v>169.44369834795913</v>
      </c>
      <c r="H1055" s="230">
        <v>147.63575833972166</v>
      </c>
      <c r="I1055" s="230">
        <v>114.18006344710288</v>
      </c>
      <c r="J1055" s="230">
        <v>186.7636887678149</v>
      </c>
      <c r="K1055" s="230">
        <v>180.27661538985268</v>
      </c>
      <c r="L1055" s="230">
        <v>122.43058994822307</v>
      </c>
      <c r="M1055" s="230">
        <v>83.2788479145141</v>
      </c>
      <c r="N1055" s="230">
        <v>68.77952122719506</v>
      </c>
      <c r="O1055" s="230">
        <v>79.86253958462673</v>
      </c>
      <c r="P1055" s="230">
        <v>125.8557579326611</v>
      </c>
      <c r="Q1055" s="231" t="s">
        <v>151</v>
      </c>
      <c r="R1055" s="232" t="s">
        <v>70</v>
      </c>
      <c r="S1055" s="232" t="s">
        <v>139</v>
      </c>
    </row>
    <row r="1056" ht="15.75" customHeight="1">
      <c r="A1056" s="227">
        <v>2017.0</v>
      </c>
      <c r="B1056" s="228" t="s">
        <v>44</v>
      </c>
      <c r="C1056" s="229" t="s">
        <v>104</v>
      </c>
      <c r="D1056" s="230">
        <v>14.719439887110145</v>
      </c>
      <c r="E1056" s="230">
        <v>16.55092447645476</v>
      </c>
      <c r="F1056" s="230">
        <v>18.505224196529987</v>
      </c>
      <c r="G1056" s="230">
        <v>20.168816067444123</v>
      </c>
      <c r="H1056" s="230">
        <v>24.60303032136043</v>
      </c>
      <c r="I1056" s="230">
        <v>24.563847156567398</v>
      </c>
      <c r="J1056" s="230">
        <v>25.277865373745712</v>
      </c>
      <c r="K1056" s="230">
        <v>28.41523053870272</v>
      </c>
      <c r="L1056" s="230">
        <v>26.05770966646847</v>
      </c>
      <c r="M1056" s="230">
        <v>22.151973365792376</v>
      </c>
      <c r="N1056" s="230">
        <v>18.630335142329784</v>
      </c>
      <c r="O1056" s="230">
        <v>17.85551465211851</v>
      </c>
      <c r="P1056" s="230">
        <v>257.4999108446244</v>
      </c>
      <c r="Q1056" s="231" t="s">
        <v>151</v>
      </c>
      <c r="R1056" s="232" t="s">
        <v>70</v>
      </c>
      <c r="S1056" s="232" t="s">
        <v>139</v>
      </c>
    </row>
    <row r="1057" ht="15.75" customHeight="1">
      <c r="A1057" s="227">
        <v>2017.0</v>
      </c>
      <c r="B1057" s="228" t="s">
        <v>44</v>
      </c>
      <c r="C1057" s="229" t="s">
        <v>105</v>
      </c>
      <c r="D1057" s="230">
        <v>1.3432710284872764</v>
      </c>
      <c r="E1057" s="230">
        <v>1.7483819415608683</v>
      </c>
      <c r="F1057" s="230">
        <v>2.9581304544653673</v>
      </c>
      <c r="G1057" s="230">
        <v>6.235964968215425</v>
      </c>
      <c r="H1057" s="230">
        <v>13.293118386144199</v>
      </c>
      <c r="I1057" s="230">
        <v>12.849953843825029</v>
      </c>
      <c r="J1057" s="230">
        <v>12.606802556274161</v>
      </c>
      <c r="K1057" s="230">
        <v>16.912217685878716</v>
      </c>
      <c r="L1057" s="230">
        <v>14.930246916464688</v>
      </c>
      <c r="M1057" s="230">
        <v>4.834873870141293</v>
      </c>
      <c r="N1057" s="230">
        <v>2.5866266176900874</v>
      </c>
      <c r="O1057" s="230">
        <v>1.7326545800547735</v>
      </c>
      <c r="P1057" s="230">
        <v>92.03224284920186</v>
      </c>
      <c r="Q1057" s="231" t="s">
        <v>151</v>
      </c>
      <c r="R1057" s="232" t="s">
        <v>70</v>
      </c>
      <c r="S1057" s="232" t="s">
        <v>139</v>
      </c>
    </row>
    <row r="1058" ht="15.75" customHeight="1">
      <c r="A1058" s="227">
        <v>2017.0</v>
      </c>
      <c r="B1058" s="228" t="s">
        <v>44</v>
      </c>
      <c r="C1058" s="229" t="s">
        <v>106</v>
      </c>
      <c r="D1058" s="230">
        <v>98.22063602939015</v>
      </c>
      <c r="E1058" s="230">
        <v>30.838599038124855</v>
      </c>
      <c r="F1058" s="230">
        <v>36.789731417315565</v>
      </c>
      <c r="G1058" s="230">
        <v>81.90148631419046</v>
      </c>
      <c r="H1058" s="230">
        <v>57.9338715962828</v>
      </c>
      <c r="I1058" s="230">
        <v>42.752774275672984</v>
      </c>
      <c r="J1058" s="230">
        <v>64.92928459705752</v>
      </c>
      <c r="K1058" s="230">
        <v>70.64811486948447</v>
      </c>
      <c r="L1058" s="230">
        <v>39.3436580824691</v>
      </c>
      <c r="M1058" s="230">
        <v>36.8107562955939</v>
      </c>
      <c r="N1058" s="230">
        <v>29.447248845286932</v>
      </c>
      <c r="O1058" s="230">
        <v>79.18384307246421</v>
      </c>
      <c r="P1058" s="230">
        <v>668.800004433333</v>
      </c>
      <c r="Q1058" s="231" t="s">
        <v>151</v>
      </c>
      <c r="R1058" s="232" t="s">
        <v>70</v>
      </c>
      <c r="S1058" s="232" t="s">
        <v>139</v>
      </c>
    </row>
    <row r="1059" ht="15.75" customHeight="1">
      <c r="A1059" s="227">
        <v>2017.0</v>
      </c>
      <c r="B1059" s="228" t="s">
        <v>44</v>
      </c>
      <c r="C1059" s="229" t="s">
        <v>107</v>
      </c>
      <c r="D1059" s="230">
        <v>245.51715434679048</v>
      </c>
      <c r="E1059" s="230">
        <v>210.683967013791</v>
      </c>
      <c r="F1059" s="230">
        <v>335.6921420906192</v>
      </c>
      <c r="G1059" s="230">
        <v>370.4263345793884</v>
      </c>
      <c r="H1059" s="230">
        <v>320.50608934554634</v>
      </c>
      <c r="I1059" s="230">
        <v>238.54091921280954</v>
      </c>
      <c r="J1059" s="230">
        <v>434.39082786728045</v>
      </c>
      <c r="K1059" s="230">
        <v>392.77386574547876</v>
      </c>
      <c r="L1059" s="230">
        <v>265.254163153751</v>
      </c>
      <c r="M1059" s="230">
        <v>166.9764367716465</v>
      </c>
      <c r="N1059" s="230">
        <v>140.45681848192837</v>
      </c>
      <c r="O1059" s="230">
        <v>98.47153543069336</v>
      </c>
      <c r="P1059" s="230">
        <v>3219.690254039723</v>
      </c>
      <c r="Q1059" s="231" t="s">
        <v>151</v>
      </c>
      <c r="R1059" s="232" t="s">
        <v>70</v>
      </c>
      <c r="S1059" s="232" t="s">
        <v>139</v>
      </c>
    </row>
    <row r="1060" ht="15.75" customHeight="1">
      <c r="A1060" s="227">
        <v>2017.0</v>
      </c>
      <c r="B1060" s="228" t="s">
        <v>44</v>
      </c>
      <c r="C1060" s="229" t="s">
        <v>108</v>
      </c>
      <c r="D1060" s="230">
        <v>359.80050129177806</v>
      </c>
      <c r="E1060" s="230">
        <v>259.82187246993146</v>
      </c>
      <c r="F1060" s="230">
        <v>393.94522815893015</v>
      </c>
      <c r="G1060" s="230">
        <v>478.7326019292384</v>
      </c>
      <c r="H1060" s="230">
        <v>416.33610964933376</v>
      </c>
      <c r="I1060" s="230">
        <v>318.70749448887494</v>
      </c>
      <c r="J1060" s="230">
        <v>537.2047803943578</v>
      </c>
      <c r="K1060" s="230">
        <v>508.74942883954463</v>
      </c>
      <c r="L1060" s="230">
        <v>345.58577781915324</v>
      </c>
      <c r="M1060" s="230">
        <v>230.77404030317405</v>
      </c>
      <c r="N1060" s="230">
        <v>191.12102908723517</v>
      </c>
      <c r="O1060" s="230">
        <v>197.24354773533088</v>
      </c>
      <c r="P1060" s="230">
        <v>4238.0224121668825</v>
      </c>
      <c r="Q1060" s="231" t="s">
        <v>151</v>
      </c>
      <c r="R1060" s="232" t="s">
        <v>70</v>
      </c>
      <c r="S1060" s="232" t="s">
        <v>139</v>
      </c>
    </row>
    <row r="1061" ht="15.75" customHeight="1">
      <c r="A1061" s="227">
        <v>2017.0</v>
      </c>
      <c r="B1061" s="228" t="s">
        <v>44</v>
      </c>
      <c r="C1061" s="229" t="s">
        <v>109</v>
      </c>
      <c r="D1061" s="230">
        <v>7.947489865681326</v>
      </c>
      <c r="E1061" s="230">
        <v>10.79812537557239</v>
      </c>
      <c r="F1061" s="230">
        <v>9.659393492333244</v>
      </c>
      <c r="G1061" s="230">
        <v>8.308658272464639</v>
      </c>
      <c r="H1061" s="230">
        <v>10.591510690793722</v>
      </c>
      <c r="I1061" s="230">
        <v>9.03315585546929</v>
      </c>
      <c r="J1061" s="230">
        <v>11.957918136077609</v>
      </c>
      <c r="K1061" s="230">
        <v>9.708633735889068</v>
      </c>
      <c r="L1061" s="230">
        <v>15.924148131310773</v>
      </c>
      <c r="M1061" s="230">
        <v>9.462789048873676</v>
      </c>
      <c r="N1061" s="230">
        <v>12.192070630003734</v>
      </c>
      <c r="O1061" s="230">
        <v>14.573261515992364</v>
      </c>
      <c r="P1061" s="230">
        <v>130.1571547504618</v>
      </c>
      <c r="Q1061" s="231" t="s">
        <v>151</v>
      </c>
      <c r="R1061" s="232" t="s">
        <v>70</v>
      </c>
      <c r="S1061" s="232" t="s">
        <v>139</v>
      </c>
    </row>
    <row r="1062" ht="15.75" customHeight="1">
      <c r="A1062" s="227">
        <v>2017.0</v>
      </c>
      <c r="B1062" s="228" t="s">
        <v>44</v>
      </c>
      <c r="C1062" s="229" t="s">
        <v>110</v>
      </c>
      <c r="D1062" s="230">
        <v>0.15597658132610584</v>
      </c>
      <c r="E1062" s="230">
        <v>0.23131267509767117</v>
      </c>
      <c r="F1062" s="230">
        <v>0.3994214672406804</v>
      </c>
      <c r="G1062" s="230">
        <v>0.900665810578863</v>
      </c>
      <c r="H1062" s="230">
        <v>1.8989714392460684</v>
      </c>
      <c r="I1062" s="230">
        <v>1.6831904192095135</v>
      </c>
      <c r="J1062" s="230">
        <v>1.734257400075217</v>
      </c>
      <c r="K1062" s="230">
        <v>2.481498469431978</v>
      </c>
      <c r="L1062" s="230">
        <v>2.321999783343828</v>
      </c>
      <c r="M1062" s="230">
        <v>0.736520431502276</v>
      </c>
      <c r="N1062" s="230">
        <v>0.4224144246660294</v>
      </c>
      <c r="O1062" s="230">
        <v>0.2182631510473858</v>
      </c>
      <c r="P1062" s="230">
        <v>13.184492052765616</v>
      </c>
      <c r="Q1062" s="231" t="s">
        <v>151</v>
      </c>
      <c r="R1062" s="232" t="s">
        <v>70</v>
      </c>
      <c r="S1062" s="232" t="s">
        <v>139</v>
      </c>
    </row>
    <row r="1063" ht="15.75" customHeight="1">
      <c r="A1063" s="227">
        <v>2017.0</v>
      </c>
      <c r="B1063" s="228" t="s">
        <v>44</v>
      </c>
      <c r="C1063" s="229" t="s">
        <v>111</v>
      </c>
      <c r="D1063" s="230">
        <v>39.28825441175606</v>
      </c>
      <c r="E1063" s="230">
        <v>14.685047161011836</v>
      </c>
      <c r="F1063" s="230">
        <v>17.111502984797937</v>
      </c>
      <c r="G1063" s="230">
        <v>30.33388382007054</v>
      </c>
      <c r="H1063" s="230">
        <v>26.33357799831036</v>
      </c>
      <c r="I1063" s="230">
        <v>20.358463940796657</v>
      </c>
      <c r="J1063" s="230">
        <v>25.971713838823007</v>
      </c>
      <c r="K1063" s="230">
        <v>27.172351872878643</v>
      </c>
      <c r="L1063" s="230">
        <v>18.130718010354425</v>
      </c>
      <c r="M1063" s="230">
        <v>17.20128798859528</v>
      </c>
      <c r="N1063" s="230">
        <v>14.50603391393445</v>
      </c>
      <c r="O1063" s="230">
        <v>30.455324258640083</v>
      </c>
      <c r="P1063" s="230">
        <v>281.5481601999693</v>
      </c>
      <c r="Q1063" s="231" t="s">
        <v>151</v>
      </c>
      <c r="R1063" s="232" t="s">
        <v>70</v>
      </c>
      <c r="S1063" s="232" t="s">
        <v>139</v>
      </c>
    </row>
    <row r="1064" ht="15.75" customHeight="1">
      <c r="A1064" s="227">
        <v>2017.0</v>
      </c>
      <c r="B1064" s="228" t="s">
        <v>44</v>
      </c>
      <c r="C1064" s="229" t="s">
        <v>112</v>
      </c>
      <c r="D1064" s="230">
        <v>245.51715434679048</v>
      </c>
      <c r="E1064" s="230">
        <v>210.683967013791</v>
      </c>
      <c r="F1064" s="230">
        <v>335.6921420906192</v>
      </c>
      <c r="G1064" s="230">
        <v>370.4263345793884</v>
      </c>
      <c r="H1064" s="230">
        <v>320.50608934554634</v>
      </c>
      <c r="I1064" s="230">
        <v>238.54091921280954</v>
      </c>
      <c r="J1064" s="230">
        <v>434.39082786728045</v>
      </c>
      <c r="K1064" s="230">
        <v>392.77386574547876</v>
      </c>
      <c r="L1064" s="230">
        <v>265.254163153751</v>
      </c>
      <c r="M1064" s="230">
        <v>166.9764367716465</v>
      </c>
      <c r="N1064" s="230">
        <v>140.45681848192837</v>
      </c>
      <c r="O1064" s="230">
        <v>98.47153543069336</v>
      </c>
      <c r="P1064" s="230">
        <v>3219.690254039723</v>
      </c>
      <c r="Q1064" s="231" t="s">
        <v>151</v>
      </c>
      <c r="R1064" s="232" t="s">
        <v>70</v>
      </c>
      <c r="S1064" s="232" t="s">
        <v>139</v>
      </c>
    </row>
    <row r="1065" ht="15.75" customHeight="1">
      <c r="A1065" s="227">
        <v>2017.0</v>
      </c>
      <c r="B1065" s="228" t="s">
        <v>44</v>
      </c>
      <c r="C1065" s="229" t="s">
        <v>113</v>
      </c>
      <c r="D1065" s="230">
        <v>292.90887520555395</v>
      </c>
      <c r="E1065" s="230">
        <v>236.3984522254729</v>
      </c>
      <c r="F1065" s="230">
        <v>362.86246003499105</v>
      </c>
      <c r="G1065" s="230">
        <v>409.96954248250245</v>
      </c>
      <c r="H1065" s="230">
        <v>359.3301494738965</v>
      </c>
      <c r="I1065" s="230">
        <v>269.615729428285</v>
      </c>
      <c r="J1065" s="230">
        <v>474.0547172422563</v>
      </c>
      <c r="K1065" s="230">
        <v>432.1363498236784</v>
      </c>
      <c r="L1065" s="230">
        <v>301.63102907876004</v>
      </c>
      <c r="M1065" s="230">
        <v>194.37703424061772</v>
      </c>
      <c r="N1065" s="230">
        <v>167.57733745053258</v>
      </c>
      <c r="O1065" s="230">
        <v>143.7183843563732</v>
      </c>
      <c r="P1065" s="230">
        <v>3644.5800610429196</v>
      </c>
      <c r="Q1065" s="231" t="s">
        <v>151</v>
      </c>
      <c r="R1065" s="232" t="s">
        <v>70</v>
      </c>
      <c r="S1065" s="232" t="s">
        <v>139</v>
      </c>
    </row>
    <row r="1066" ht="15.75" customHeight="1">
      <c r="A1066" s="227">
        <v>2017.0</v>
      </c>
      <c r="B1066" s="228" t="s">
        <v>44</v>
      </c>
      <c r="C1066" s="229" t="s">
        <v>114</v>
      </c>
      <c r="D1066" s="230">
        <v>4.48616355418477</v>
      </c>
      <c r="E1066" s="230">
        <v>6.677523933345847</v>
      </c>
      <c r="F1066" s="230">
        <v>7.815661306428974</v>
      </c>
      <c r="G1066" s="230">
        <v>6.2343777735088235</v>
      </c>
      <c r="H1066" s="230">
        <v>7.926582197857512</v>
      </c>
      <c r="I1066" s="230">
        <v>8.057416535738254</v>
      </c>
      <c r="J1066" s="230">
        <v>7.733819193972309</v>
      </c>
      <c r="K1066" s="230">
        <v>8.690480915735192</v>
      </c>
      <c r="L1066" s="230">
        <v>8.008675028625804</v>
      </c>
      <c r="M1066" s="230">
        <v>8.094911282792959</v>
      </c>
      <c r="N1066" s="230">
        <v>6.8258327888273636</v>
      </c>
      <c r="O1066" s="230">
        <v>5.516659105815091</v>
      </c>
      <c r="P1066" s="230">
        <v>86.06810361683291</v>
      </c>
      <c r="Q1066" s="231" t="s">
        <v>151</v>
      </c>
      <c r="R1066" s="232" t="s">
        <v>70</v>
      </c>
      <c r="S1066" s="232" t="s">
        <v>139</v>
      </c>
    </row>
    <row r="1067" ht="15.75" customHeight="1">
      <c r="A1067" s="227">
        <v>2017.0</v>
      </c>
      <c r="B1067" s="228" t="s">
        <v>44</v>
      </c>
      <c r="C1067" s="229" t="s">
        <v>115</v>
      </c>
      <c r="D1067" s="230">
        <v>0.369672739072554</v>
      </c>
      <c r="E1067" s="230">
        <v>0.5456685016065598</v>
      </c>
      <c r="F1067" s="230">
        <v>0.8142328066531469</v>
      </c>
      <c r="G1067" s="230">
        <v>1.669198332432802</v>
      </c>
      <c r="H1067" s="230">
        <v>3.7963635254268477</v>
      </c>
      <c r="I1067" s="230">
        <v>3.669276488366484</v>
      </c>
      <c r="J1067" s="230">
        <v>3.495148953314751</v>
      </c>
      <c r="K1067" s="230">
        <v>4.7083166517721295</v>
      </c>
      <c r="L1067" s="230">
        <v>4.256002782708082</v>
      </c>
      <c r="M1067" s="230">
        <v>1.2703744772726737</v>
      </c>
      <c r="N1067" s="230">
        <v>0.7170030103308502</v>
      </c>
      <c r="O1067" s="230">
        <v>0.4183380177000557</v>
      </c>
      <c r="P1067" s="230">
        <v>25.72959628665694</v>
      </c>
      <c r="Q1067" s="231" t="s">
        <v>151</v>
      </c>
      <c r="R1067" s="232" t="s">
        <v>70</v>
      </c>
      <c r="S1067" s="232" t="s">
        <v>139</v>
      </c>
    </row>
    <row r="1068" ht="15.75" customHeight="1">
      <c r="A1068" s="227">
        <v>2017.0</v>
      </c>
      <c r="B1068" s="228" t="s">
        <v>44</v>
      </c>
      <c r="C1068" s="229" t="s">
        <v>116</v>
      </c>
      <c r="D1068" s="230">
        <v>27.829180208327205</v>
      </c>
      <c r="E1068" s="230">
        <v>8.737603060802043</v>
      </c>
      <c r="F1068" s="230">
        <v>10.423757234906077</v>
      </c>
      <c r="G1068" s="230">
        <v>23.205421122353965</v>
      </c>
      <c r="H1068" s="230">
        <v>16.414596952280124</v>
      </c>
      <c r="I1068" s="230">
        <v>12.11328604477401</v>
      </c>
      <c r="J1068" s="230">
        <v>18.396630635832963</v>
      </c>
      <c r="K1068" s="230">
        <v>20.016965879687266</v>
      </c>
      <c r="L1068" s="230">
        <v>11.147369790032911</v>
      </c>
      <c r="M1068" s="230">
        <v>10.429714283751604</v>
      </c>
      <c r="N1068" s="230">
        <v>8.343387172831298</v>
      </c>
      <c r="O1068" s="230">
        <v>22.43542220386486</v>
      </c>
      <c r="P1068" s="230">
        <v>189.49333458944432</v>
      </c>
      <c r="Q1068" s="231" t="s">
        <v>151</v>
      </c>
      <c r="R1068" s="232" t="s">
        <v>70</v>
      </c>
      <c r="S1068" s="232" t="s">
        <v>139</v>
      </c>
    </row>
    <row r="1069" ht="15.75" customHeight="1">
      <c r="A1069" s="227">
        <v>2017.0</v>
      </c>
      <c r="B1069" s="228" t="s">
        <v>44</v>
      </c>
      <c r="C1069" s="229" t="s">
        <v>117</v>
      </c>
      <c r="D1069" s="230">
        <v>58.310324157362736</v>
      </c>
      <c r="E1069" s="230">
        <v>57.18564818945755</v>
      </c>
      <c r="F1069" s="230">
        <v>91.11643856745378</v>
      </c>
      <c r="G1069" s="230">
        <v>83.3459252803624</v>
      </c>
      <c r="H1069" s="230">
        <v>72.11387010274792</v>
      </c>
      <c r="I1069" s="230">
        <v>61.339093511865315</v>
      </c>
      <c r="J1069" s="230">
        <v>97.7379362701381</v>
      </c>
      <c r="K1069" s="230">
        <v>88.37411979273273</v>
      </c>
      <c r="L1069" s="230">
        <v>62.997863749015856</v>
      </c>
      <c r="M1069" s="230">
        <v>45.32217569516119</v>
      </c>
      <c r="N1069" s="230">
        <v>38.123993587951986</v>
      </c>
      <c r="O1069" s="230">
        <v>23.386989664789674</v>
      </c>
      <c r="P1069" s="230">
        <v>779.3543785690391</v>
      </c>
      <c r="Q1069" s="231" t="s">
        <v>151</v>
      </c>
      <c r="R1069" s="232" t="s">
        <v>70</v>
      </c>
      <c r="S1069" s="232" t="s">
        <v>139</v>
      </c>
    </row>
    <row r="1070" ht="15.75" customHeight="1">
      <c r="A1070" s="227">
        <v>2017.0</v>
      </c>
      <c r="B1070" s="228" t="s">
        <v>44</v>
      </c>
      <c r="C1070" s="229" t="s">
        <v>118</v>
      </c>
      <c r="D1070" s="230">
        <v>90.99534065894727</v>
      </c>
      <c r="E1070" s="230">
        <v>73.146443685212</v>
      </c>
      <c r="F1070" s="230">
        <v>110.17008991544199</v>
      </c>
      <c r="G1070" s="230">
        <v>114.45492250865799</v>
      </c>
      <c r="H1070" s="230">
        <v>100.25141277831241</v>
      </c>
      <c r="I1070" s="230">
        <v>85.17907258074406</v>
      </c>
      <c r="J1070" s="230">
        <v>127.36353505325813</v>
      </c>
      <c r="K1070" s="230">
        <v>121.78988323992732</v>
      </c>
      <c r="L1070" s="230">
        <v>86.40991135038266</v>
      </c>
      <c r="M1070" s="230">
        <v>65.11717573897843</v>
      </c>
      <c r="N1070" s="230">
        <v>54.0102165599415</v>
      </c>
      <c r="O1070" s="230">
        <v>51.75740899216968</v>
      </c>
      <c r="P1070" s="230">
        <v>1080.6454130619736</v>
      </c>
      <c r="Q1070" s="231" t="s">
        <v>151</v>
      </c>
      <c r="R1070" s="232" t="s">
        <v>70</v>
      </c>
      <c r="S1070" s="232" t="s">
        <v>139</v>
      </c>
    </row>
    <row r="1071" ht="15.75" customHeight="1">
      <c r="A1071" s="227">
        <v>2017.0</v>
      </c>
      <c r="B1071" s="228" t="s">
        <v>44</v>
      </c>
      <c r="C1071" s="229" t="s">
        <v>119</v>
      </c>
      <c r="D1071" s="230">
        <v>2.4482736104800775</v>
      </c>
      <c r="E1071" s="230">
        <v>4.363318243182193</v>
      </c>
      <c r="F1071" s="230">
        <v>4.085211150845623</v>
      </c>
      <c r="G1071" s="230">
        <v>2.5590467422711107</v>
      </c>
      <c r="H1071" s="230">
        <v>3.411998625158191</v>
      </c>
      <c r="I1071" s="230">
        <v>2.9397212029008175</v>
      </c>
      <c r="J1071" s="230">
        <v>3.626871541049065</v>
      </c>
      <c r="K1071" s="230">
        <v>2.920252775601183</v>
      </c>
      <c r="L1071" s="230">
        <v>4.866071933574354</v>
      </c>
      <c r="M1071" s="230">
        <v>3.4148454549579887</v>
      </c>
      <c r="N1071" s="230">
        <v>4.453753086608167</v>
      </c>
      <c r="O1071" s="230">
        <v>4.506161132004847</v>
      </c>
      <c r="P1071" s="230">
        <v>43.59552549863362</v>
      </c>
      <c r="Q1071" s="231" t="s">
        <v>151</v>
      </c>
      <c r="R1071" s="232" t="s">
        <v>70</v>
      </c>
      <c r="S1071" s="232" t="s">
        <v>139</v>
      </c>
    </row>
    <row r="1072" ht="15.75" customHeight="1">
      <c r="A1072" s="227">
        <v>2017.0</v>
      </c>
      <c r="B1072" s="228" t="s">
        <v>44</v>
      </c>
      <c r="C1072" s="229" t="s">
        <v>120</v>
      </c>
      <c r="D1072" s="230">
        <v>0.04294946713911317</v>
      </c>
      <c r="E1072" s="230">
        <v>0.07226766449517896</v>
      </c>
      <c r="F1072" s="230">
        <v>0.10998405734917185</v>
      </c>
      <c r="G1072" s="230">
        <v>0.24098436612824983</v>
      </c>
      <c r="H1072" s="230">
        <v>0.542391016345774</v>
      </c>
      <c r="I1072" s="230">
        <v>0.48069606615772836</v>
      </c>
      <c r="J1072" s="230">
        <v>0.4804654820596629</v>
      </c>
      <c r="K1072" s="230">
        <v>0.6902262661801606</v>
      </c>
      <c r="L1072" s="230">
        <v>0.6620421370948477</v>
      </c>
      <c r="M1072" s="230">
        <v>0.19353540138819383</v>
      </c>
      <c r="N1072" s="230">
        <v>0.11716978959111835</v>
      </c>
      <c r="O1072" s="230">
        <v>0.05258092980138265</v>
      </c>
      <c r="P1072" s="230">
        <v>3.685292643730582</v>
      </c>
      <c r="Q1072" s="231" t="s">
        <v>151</v>
      </c>
      <c r="R1072" s="232" t="s">
        <v>70</v>
      </c>
      <c r="S1072" s="232" t="s">
        <v>139</v>
      </c>
    </row>
    <row r="1073" ht="15.75" customHeight="1">
      <c r="A1073" s="227">
        <v>2017.0</v>
      </c>
      <c r="B1073" s="228" t="s">
        <v>44</v>
      </c>
      <c r="C1073" s="229" t="s">
        <v>121</v>
      </c>
      <c r="D1073" s="230">
        <v>11.131672083330882</v>
      </c>
      <c r="E1073" s="230">
        <v>4.160763362286687</v>
      </c>
      <c r="F1073" s="230">
        <v>4.8482591790260825</v>
      </c>
      <c r="G1073" s="230">
        <v>8.594600415686653</v>
      </c>
      <c r="H1073" s="230">
        <v>7.461180432854602</v>
      </c>
      <c r="I1073" s="230">
        <v>5.768231449892386</v>
      </c>
      <c r="J1073" s="230">
        <v>7.358652254333185</v>
      </c>
      <c r="K1073" s="230">
        <v>7.698833030648949</v>
      </c>
      <c r="L1073" s="230">
        <v>5.13703676960042</v>
      </c>
      <c r="M1073" s="230">
        <v>4.873698263435329</v>
      </c>
      <c r="N1073" s="230">
        <v>4.110042942281428</v>
      </c>
      <c r="O1073" s="230">
        <v>8.629008539948023</v>
      </c>
      <c r="P1073" s="230">
        <v>79.77197872332461</v>
      </c>
      <c r="Q1073" s="231" t="s">
        <v>151</v>
      </c>
      <c r="R1073" s="232" t="s">
        <v>70</v>
      </c>
      <c r="S1073" s="232" t="s">
        <v>139</v>
      </c>
    </row>
    <row r="1074" ht="15.75" customHeight="1">
      <c r="A1074" s="227">
        <v>2017.0</v>
      </c>
      <c r="B1074" s="228" t="s">
        <v>44</v>
      </c>
      <c r="C1074" s="229" t="s">
        <v>122</v>
      </c>
      <c r="D1074" s="230">
        <v>58.310324157362736</v>
      </c>
      <c r="E1074" s="230">
        <v>57.18564818945755</v>
      </c>
      <c r="F1074" s="230">
        <v>91.11643856745378</v>
      </c>
      <c r="G1074" s="230">
        <v>83.3459252803624</v>
      </c>
      <c r="H1074" s="230">
        <v>72.11387010274792</v>
      </c>
      <c r="I1074" s="230">
        <v>61.339093511865315</v>
      </c>
      <c r="J1074" s="230">
        <v>97.7379362701381</v>
      </c>
      <c r="K1074" s="230">
        <v>88.37411979273273</v>
      </c>
      <c r="L1074" s="230">
        <v>62.997863749015856</v>
      </c>
      <c r="M1074" s="230">
        <v>45.32217569516119</v>
      </c>
      <c r="N1074" s="230">
        <v>38.123993587951986</v>
      </c>
      <c r="O1074" s="230">
        <v>23.386989664789674</v>
      </c>
      <c r="P1074" s="230">
        <v>779.3543785690391</v>
      </c>
      <c r="Q1074" s="231" t="s">
        <v>151</v>
      </c>
      <c r="R1074" s="232" t="s">
        <v>70</v>
      </c>
      <c r="S1074" s="232" t="s">
        <v>139</v>
      </c>
    </row>
    <row r="1075" ht="15.75" customHeight="1">
      <c r="A1075" s="227">
        <v>2017.0</v>
      </c>
      <c r="B1075" s="228" t="s">
        <v>44</v>
      </c>
      <c r="C1075" s="229" t="s">
        <v>123</v>
      </c>
      <c r="D1075" s="230">
        <v>71.93321931831281</v>
      </c>
      <c r="E1075" s="230">
        <v>65.7819974594216</v>
      </c>
      <c r="F1075" s="230">
        <v>100.15989295467466</v>
      </c>
      <c r="G1075" s="230">
        <v>94.7405568044484</v>
      </c>
      <c r="H1075" s="230">
        <v>83.5294401771065</v>
      </c>
      <c r="I1075" s="230">
        <v>70.52774223081624</v>
      </c>
      <c r="J1075" s="230">
        <v>109.20392554758001</v>
      </c>
      <c r="K1075" s="230">
        <v>99.68343186516302</v>
      </c>
      <c r="L1075" s="230">
        <v>73.66301458928548</v>
      </c>
      <c r="M1075" s="230">
        <v>53.8042548149427</v>
      </c>
      <c r="N1075" s="230">
        <v>46.8049594064327</v>
      </c>
      <c r="O1075" s="230">
        <v>36.57474026654393</v>
      </c>
      <c r="P1075" s="230">
        <v>906.4071754347281</v>
      </c>
      <c r="Q1075" s="231" t="s">
        <v>151</v>
      </c>
      <c r="R1075" s="232" t="s">
        <v>70</v>
      </c>
      <c r="S1075" s="232" t="s">
        <v>139</v>
      </c>
    </row>
    <row r="1076" ht="15.75" customHeight="1">
      <c r="A1076" s="227">
        <v>2017.0</v>
      </c>
      <c r="B1076" s="228" t="s">
        <v>44</v>
      </c>
      <c r="C1076" s="229" t="s">
        <v>124</v>
      </c>
      <c r="D1076" s="230">
        <v>1493.0</v>
      </c>
      <c r="E1076" s="230">
        <v>1517.0</v>
      </c>
      <c r="F1076" s="230">
        <v>1527.8387096774195</v>
      </c>
      <c r="G1076" s="230">
        <v>1545.0</v>
      </c>
      <c r="H1076" s="230">
        <v>1545.0</v>
      </c>
      <c r="I1076" s="230">
        <v>1562.0</v>
      </c>
      <c r="J1076" s="230">
        <v>1562.0</v>
      </c>
      <c r="K1076" s="230">
        <v>1562.0</v>
      </c>
      <c r="L1076" s="230">
        <v>1562.0</v>
      </c>
      <c r="M1076" s="230">
        <v>1562.0</v>
      </c>
      <c r="N1076" s="230">
        <v>1562.0</v>
      </c>
      <c r="O1076" s="230">
        <v>1538.0</v>
      </c>
      <c r="P1076" s="230">
        <v>1562.0</v>
      </c>
      <c r="Q1076" s="231" t="s">
        <v>151</v>
      </c>
      <c r="R1076" s="232" t="s">
        <v>70</v>
      </c>
      <c r="S1076" s="232" t="s">
        <v>139</v>
      </c>
    </row>
    <row r="1077" ht="15.75" customHeight="1">
      <c r="A1077" s="227">
        <v>2017.0</v>
      </c>
      <c r="B1077" s="228" t="s">
        <v>44</v>
      </c>
      <c r="C1077" s="229" t="s">
        <v>125</v>
      </c>
      <c r="D1077" s="230">
        <v>320.31106273500893</v>
      </c>
      <c r="E1077" s="230">
        <v>342.0648723530576</v>
      </c>
      <c r="F1077" s="230">
        <v>565.3613299030278</v>
      </c>
      <c r="G1077" s="230">
        <v>710.6</v>
      </c>
      <c r="H1077" s="230">
        <v>710.6</v>
      </c>
      <c r="I1077" s="230">
        <v>710.6</v>
      </c>
      <c r="J1077" s="230">
        <v>710.6</v>
      </c>
      <c r="K1077" s="230">
        <v>710.6</v>
      </c>
      <c r="L1077" s="230">
        <v>702.9221848406887</v>
      </c>
      <c r="M1077" s="230">
        <v>651.0969325153374</v>
      </c>
      <c r="N1077" s="230">
        <v>389.4113991688106</v>
      </c>
      <c r="O1077" s="230">
        <v>353.58159509202454</v>
      </c>
      <c r="P1077" s="230">
        <v>710.6</v>
      </c>
      <c r="Q1077" s="231" t="s">
        <v>151</v>
      </c>
      <c r="R1077" s="232" t="s">
        <v>70</v>
      </c>
      <c r="S1077" s="232" t="s">
        <v>139</v>
      </c>
    </row>
    <row r="1078" ht="15.75" customHeight="1">
      <c r="A1078" s="227">
        <v>2017.0</v>
      </c>
      <c r="B1078" s="228" t="s">
        <v>44</v>
      </c>
      <c r="C1078" s="229" t="s">
        <v>126</v>
      </c>
      <c r="D1078" s="230">
        <v>1813.3110627350088</v>
      </c>
      <c r="E1078" s="230">
        <v>1859.0648723530576</v>
      </c>
      <c r="F1078" s="230">
        <v>2093.200039580447</v>
      </c>
      <c r="G1078" s="230">
        <v>2255.6</v>
      </c>
      <c r="H1078" s="230">
        <v>2255.6</v>
      </c>
      <c r="I1078" s="230">
        <v>2272.6</v>
      </c>
      <c r="J1078" s="230">
        <v>2272.6</v>
      </c>
      <c r="K1078" s="230">
        <v>2272.6</v>
      </c>
      <c r="L1078" s="230">
        <v>2264.9221848406887</v>
      </c>
      <c r="M1078" s="230">
        <v>2213.0969325153374</v>
      </c>
      <c r="N1078" s="230">
        <v>1951.4113991688105</v>
      </c>
      <c r="O1078" s="230">
        <v>1891.5815950920246</v>
      </c>
      <c r="P1078" s="230">
        <v>2272.6</v>
      </c>
      <c r="Q1078" s="231" t="s">
        <v>151</v>
      </c>
      <c r="R1078" s="232" t="s">
        <v>70</v>
      </c>
      <c r="S1078" s="232" t="s">
        <v>139</v>
      </c>
    </row>
    <row r="1079" ht="15.75" customHeight="1">
      <c r="A1079" s="227">
        <v>2017.0</v>
      </c>
      <c r="B1079" s="228" t="s">
        <v>44</v>
      </c>
      <c r="C1079" s="229" t="s">
        <v>127</v>
      </c>
      <c r="D1079" s="230">
        <v>6205.881447403982</v>
      </c>
      <c r="E1079" s="230">
        <v>3152.3448856104606</v>
      </c>
      <c r="F1079" s="230">
        <v>3688.280424995449</v>
      </c>
      <c r="G1079" s="230">
        <v>6178.979102794503</v>
      </c>
      <c r="H1079" s="230">
        <v>5792.999311493132</v>
      </c>
      <c r="I1079" s="230">
        <v>5030.177395644636</v>
      </c>
      <c r="J1079" s="230">
        <v>6849.632107511892</v>
      </c>
      <c r="K1079" s="230">
        <v>7728.0052780422775</v>
      </c>
      <c r="L1079" s="230">
        <v>5110.563691733134</v>
      </c>
      <c r="M1079" s="230">
        <v>4127.332120760533</v>
      </c>
      <c r="N1079" s="230">
        <v>3324.358105841113</v>
      </c>
      <c r="O1079" s="230">
        <v>5606.07669334047</v>
      </c>
      <c r="P1079" s="230">
        <v>62794.63056517158</v>
      </c>
      <c r="Q1079" s="231" t="s">
        <v>151</v>
      </c>
      <c r="R1079" s="232" t="s">
        <v>70</v>
      </c>
      <c r="S1079" s="232" t="s">
        <v>139</v>
      </c>
    </row>
    <row r="1080" ht="15.75" customHeight="1">
      <c r="A1080" s="227">
        <v>2017.0</v>
      </c>
      <c r="B1080" s="228" t="s">
        <v>44</v>
      </c>
      <c r="C1080" s="229" t="s">
        <v>128</v>
      </c>
      <c r="D1080" s="230">
        <v>947.8240174858761</v>
      </c>
      <c r="E1080" s="230">
        <v>603.738548512792</v>
      </c>
      <c r="F1080" s="230">
        <v>663.7108940473502</v>
      </c>
      <c r="G1080" s="230">
        <v>941.7695919681742</v>
      </c>
      <c r="H1080" s="230">
        <v>871.5660171537611</v>
      </c>
      <c r="I1080" s="230">
        <v>792.3466292927167</v>
      </c>
      <c r="J1080" s="230">
        <v>914.0450454350203</v>
      </c>
      <c r="K1080" s="230">
        <v>983.0102326846943</v>
      </c>
      <c r="L1080" s="230">
        <v>791.6481926356594</v>
      </c>
      <c r="M1080" s="230">
        <v>705.0019951383854</v>
      </c>
      <c r="N1080" s="230">
        <v>625.3464145235148</v>
      </c>
      <c r="O1080" s="230">
        <v>877.4738416076298</v>
      </c>
      <c r="P1080" s="230">
        <v>809.7901183737978</v>
      </c>
      <c r="Q1080" s="231" t="s">
        <v>151</v>
      </c>
      <c r="R1080" s="232" t="s">
        <v>70</v>
      </c>
      <c r="S1080" s="232" t="s">
        <v>139</v>
      </c>
    </row>
    <row r="1081" ht="15.75" customHeight="1">
      <c r="A1081" s="227">
        <v>2017.0</v>
      </c>
      <c r="B1081" s="228" t="s">
        <v>44</v>
      </c>
      <c r="C1081" s="229" t="s">
        <v>129</v>
      </c>
      <c r="D1081" s="230">
        <v>114.28334694498757</v>
      </c>
      <c r="E1081" s="230">
        <v>49.13790545614049</v>
      </c>
      <c r="F1081" s="230">
        <v>58.25308606831092</v>
      </c>
      <c r="G1081" s="230">
        <v>108.30626734985</v>
      </c>
      <c r="H1081" s="230">
        <v>95.83002030378742</v>
      </c>
      <c r="I1081" s="230">
        <v>80.1665752760654</v>
      </c>
      <c r="J1081" s="230">
        <v>102.81395252707739</v>
      </c>
      <c r="K1081" s="230">
        <v>115.9755630940659</v>
      </c>
      <c r="L1081" s="230">
        <v>80.33161466540226</v>
      </c>
      <c r="M1081" s="230">
        <v>63.79760353152757</v>
      </c>
      <c r="N1081" s="230">
        <v>50.664210605306806</v>
      </c>
      <c r="O1081" s="230">
        <v>98.7720123046375</v>
      </c>
      <c r="P1081" s="230">
        <v>1018.3321581271593</v>
      </c>
      <c r="Q1081" s="231" t="s">
        <v>151</v>
      </c>
      <c r="R1081" s="232" t="s">
        <v>70</v>
      </c>
      <c r="S1081" s="232" t="s">
        <v>139</v>
      </c>
    </row>
    <row r="1082" ht="15.75" customHeight="1">
      <c r="A1082" s="227">
        <v>2017.0</v>
      </c>
      <c r="B1082" s="228" t="s">
        <v>44</v>
      </c>
      <c r="C1082" s="229" t="s">
        <v>130</v>
      </c>
      <c r="D1082" s="230">
        <v>47.39172085876349</v>
      </c>
      <c r="E1082" s="230">
        <v>25.714485211681897</v>
      </c>
      <c r="F1082" s="230">
        <v>27.17031794437186</v>
      </c>
      <c r="G1082" s="230">
        <v>39.54320790311404</v>
      </c>
      <c r="H1082" s="230">
        <v>38.824060128350155</v>
      </c>
      <c r="I1082" s="230">
        <v>31.07481021547546</v>
      </c>
      <c r="J1082" s="230">
        <v>39.66388937497583</v>
      </c>
      <c r="K1082" s="230">
        <v>39.362484078199685</v>
      </c>
      <c r="L1082" s="230">
        <v>36.37686592500903</v>
      </c>
      <c r="M1082" s="230">
        <v>27.40059746897123</v>
      </c>
      <c r="N1082" s="230">
        <v>27.120518968604216</v>
      </c>
      <c r="O1082" s="230">
        <v>45.246848925679835</v>
      </c>
      <c r="P1082" s="230">
        <v>424.8898070031967</v>
      </c>
      <c r="Q1082" s="231" t="s">
        <v>151</v>
      </c>
      <c r="R1082" s="232" t="s">
        <v>70</v>
      </c>
      <c r="S1082" s="232" t="s">
        <v>139</v>
      </c>
    </row>
    <row r="1083" ht="15.75" customHeight="1">
      <c r="A1083" s="227">
        <v>2017.0</v>
      </c>
      <c r="B1083" s="228" t="s">
        <v>44</v>
      </c>
      <c r="C1083" s="229" t="s">
        <v>131</v>
      </c>
      <c r="D1083" s="230">
        <v>32.68501650158453</v>
      </c>
      <c r="E1083" s="230">
        <v>15.96079549575445</v>
      </c>
      <c r="F1083" s="230">
        <v>19.0536513479882</v>
      </c>
      <c r="G1083" s="230">
        <v>31.10899722829559</v>
      </c>
      <c r="H1083" s="230">
        <v>28.137542675564482</v>
      </c>
      <c r="I1083" s="230">
        <v>23.839979068878748</v>
      </c>
      <c r="J1083" s="230">
        <v>29.625598783120022</v>
      </c>
      <c r="K1083" s="230">
        <v>33.415763447194585</v>
      </c>
      <c r="L1083" s="230">
        <v>23.412047601366798</v>
      </c>
      <c r="M1083" s="230">
        <v>19.795000043817236</v>
      </c>
      <c r="N1083" s="230">
        <v>15.886222971989511</v>
      </c>
      <c r="O1083" s="230">
        <v>28.370419327380006</v>
      </c>
      <c r="P1083" s="230">
        <v>301.29103449293416</v>
      </c>
      <c r="Q1083" s="231" t="s">
        <v>151</v>
      </c>
      <c r="R1083" s="232" t="s">
        <v>70</v>
      </c>
      <c r="S1083" s="232" t="s">
        <v>139</v>
      </c>
    </row>
    <row r="1084" ht="15.75" customHeight="1">
      <c r="A1084" s="227">
        <v>2017.0</v>
      </c>
      <c r="B1084" s="228" t="s">
        <v>44</v>
      </c>
      <c r="C1084" s="229" t="s">
        <v>132</v>
      </c>
      <c r="D1084" s="230">
        <v>13.622895160950073</v>
      </c>
      <c r="E1084" s="230">
        <v>8.596349269964058</v>
      </c>
      <c r="F1084" s="230">
        <v>9.043454387220876</v>
      </c>
      <c r="G1084" s="230">
        <v>11.394631524086014</v>
      </c>
      <c r="H1084" s="230">
        <v>11.415570074358566</v>
      </c>
      <c r="I1084" s="230">
        <v>9.188648718950931</v>
      </c>
      <c r="J1084" s="230">
        <v>11.465989277441913</v>
      </c>
      <c r="K1084" s="230">
        <v>11.309312072430291</v>
      </c>
      <c r="L1084" s="230">
        <v>10.665150840269622</v>
      </c>
      <c r="M1084" s="230">
        <v>8.482079119781512</v>
      </c>
      <c r="N1084" s="230">
        <v>8.680965818480713</v>
      </c>
      <c r="O1084" s="230">
        <v>13.187750601754253</v>
      </c>
      <c r="P1084" s="230">
        <v>127.0527968656888</v>
      </c>
      <c r="Q1084" s="231" t="s">
        <v>151</v>
      </c>
      <c r="R1084" s="232" t="s">
        <v>70</v>
      </c>
      <c r="S1084" s="232" t="s">
        <v>139</v>
      </c>
    </row>
    <row r="1085" ht="15.75" customHeight="1">
      <c r="A1085" s="227">
        <v>2018.0</v>
      </c>
      <c r="B1085" s="228" t="s">
        <v>44</v>
      </c>
      <c r="C1085" s="229" t="s">
        <v>73</v>
      </c>
      <c r="D1085" s="230">
        <v>11849.867230035412</v>
      </c>
      <c r="E1085" s="230">
        <v>8413.729652520222</v>
      </c>
      <c r="F1085" s="230">
        <v>12328.631314085196</v>
      </c>
      <c r="G1085" s="230">
        <v>15212.688783699661</v>
      </c>
      <c r="H1085" s="230">
        <v>13624.486630696836</v>
      </c>
      <c r="I1085" s="230">
        <v>10661.491024217341</v>
      </c>
      <c r="J1085" s="230">
        <v>17063.318137383474</v>
      </c>
      <c r="K1085" s="230">
        <v>17498.649884702314</v>
      </c>
      <c r="L1085" s="230">
        <v>11473.289734551718</v>
      </c>
      <c r="M1085" s="230">
        <v>8013.09809274047</v>
      </c>
      <c r="N1085" s="230">
        <v>6563.841065299348</v>
      </c>
      <c r="O1085" s="230">
        <v>7193.9952986964545</v>
      </c>
      <c r="P1085" s="230">
        <v>139897.08684862842</v>
      </c>
      <c r="Q1085" s="231" t="s">
        <v>152</v>
      </c>
      <c r="R1085" s="232" t="s">
        <v>70</v>
      </c>
      <c r="S1085" s="232" t="s">
        <v>139</v>
      </c>
    </row>
    <row r="1086" ht="15.75" customHeight="1">
      <c r="A1086" s="227">
        <v>2018.0</v>
      </c>
      <c r="B1086" s="228" t="s">
        <v>44</v>
      </c>
      <c r="C1086" s="229" t="s">
        <v>77</v>
      </c>
      <c r="D1086" s="230">
        <v>3924.736583450107</v>
      </c>
      <c r="E1086" s="230">
        <v>2793.6668540280543</v>
      </c>
      <c r="F1086" s="230">
        <v>4140.556830587244</v>
      </c>
      <c r="G1086" s="230">
        <v>5083.110103753444</v>
      </c>
      <c r="H1086" s="230">
        <v>4518.952180545574</v>
      </c>
      <c r="I1086" s="230">
        <v>3503.7932194097934</v>
      </c>
      <c r="J1086" s="230">
        <v>5673.7301644686195</v>
      </c>
      <c r="K1086" s="230">
        <v>5781.5794155614185</v>
      </c>
      <c r="L1086" s="230">
        <v>3789.584243059585</v>
      </c>
      <c r="M1086" s="230">
        <v>2608.5621850153166</v>
      </c>
      <c r="N1086" s="230">
        <v>2135.570843642707</v>
      </c>
      <c r="O1086" s="230">
        <v>2303.167120673729</v>
      </c>
      <c r="P1086" s="230">
        <v>46257.009744195595</v>
      </c>
      <c r="Q1086" s="231" t="s">
        <v>152</v>
      </c>
      <c r="R1086" s="232" t="s">
        <v>70</v>
      </c>
      <c r="S1086" s="232" t="s">
        <v>139</v>
      </c>
    </row>
    <row r="1087" ht="15.75" customHeight="1">
      <c r="A1087" s="227">
        <v>2018.0</v>
      </c>
      <c r="B1087" s="228" t="s">
        <v>44</v>
      </c>
      <c r="C1087" s="229" t="s">
        <v>78</v>
      </c>
      <c r="D1087" s="230">
        <v>15774.603813485519</v>
      </c>
      <c r="E1087" s="230">
        <v>11207.396506548277</v>
      </c>
      <c r="F1087" s="230">
        <v>16469.18814467244</v>
      </c>
      <c r="G1087" s="230">
        <v>20295.798887453104</v>
      </c>
      <c r="H1087" s="230">
        <v>18143.43881124241</v>
      </c>
      <c r="I1087" s="230">
        <v>14165.284243627135</v>
      </c>
      <c r="J1087" s="230">
        <v>22737.048301852094</v>
      </c>
      <c r="K1087" s="230">
        <v>23280.22930026373</v>
      </c>
      <c r="L1087" s="230">
        <v>15262.873977611303</v>
      </c>
      <c r="M1087" s="230">
        <v>10621.660277755786</v>
      </c>
      <c r="N1087" s="230">
        <v>8699.411908942055</v>
      </c>
      <c r="O1087" s="230">
        <v>9497.162419370183</v>
      </c>
      <c r="P1087" s="230">
        <v>186154.096592824</v>
      </c>
      <c r="Q1087" s="231" t="s">
        <v>152</v>
      </c>
      <c r="R1087" s="232" t="s">
        <v>70</v>
      </c>
      <c r="S1087" s="232" t="s">
        <v>139</v>
      </c>
    </row>
    <row r="1088" ht="15.75" customHeight="1">
      <c r="A1088" s="227">
        <v>2018.0</v>
      </c>
      <c r="B1088" s="228" t="s">
        <v>44</v>
      </c>
      <c r="C1088" s="229" t="s">
        <v>79</v>
      </c>
      <c r="D1088" s="230">
        <v>9874.889358362843</v>
      </c>
      <c r="E1088" s="230">
        <v>7011.4413771001855</v>
      </c>
      <c r="F1088" s="230">
        <v>10273.85942840433</v>
      </c>
      <c r="G1088" s="230">
        <v>12677.240653083054</v>
      </c>
      <c r="H1088" s="230">
        <v>11353.738858914032</v>
      </c>
      <c r="I1088" s="230">
        <v>8884.57585351445</v>
      </c>
      <c r="J1088" s="230">
        <v>14219.431781152894</v>
      </c>
      <c r="K1088" s="230">
        <v>14582.208237251929</v>
      </c>
      <c r="L1088" s="230">
        <v>9561.074778793098</v>
      </c>
      <c r="M1088" s="230">
        <v>6677.581743950393</v>
      </c>
      <c r="N1088" s="230">
        <v>5469.867554416123</v>
      </c>
      <c r="O1088" s="230">
        <v>5994.996082247045</v>
      </c>
      <c r="P1088" s="230">
        <v>116580.90570719038</v>
      </c>
      <c r="Q1088" s="231" t="s">
        <v>152</v>
      </c>
      <c r="R1088" s="232" t="s">
        <v>70</v>
      </c>
      <c r="S1088" s="232" t="s">
        <v>139</v>
      </c>
    </row>
    <row r="1089" ht="15.75" customHeight="1">
      <c r="A1089" s="227">
        <v>2018.0</v>
      </c>
      <c r="B1089" s="228" t="s">
        <v>44</v>
      </c>
      <c r="C1089" s="229" t="s">
        <v>80</v>
      </c>
      <c r="D1089" s="230">
        <v>1974.9778716725687</v>
      </c>
      <c r="E1089" s="230">
        <v>1402.288275420037</v>
      </c>
      <c r="F1089" s="230">
        <v>2054.771885680866</v>
      </c>
      <c r="G1089" s="230">
        <v>2535.448130616611</v>
      </c>
      <c r="H1089" s="230">
        <v>2270.747771782806</v>
      </c>
      <c r="I1089" s="230">
        <v>1776.9151707028905</v>
      </c>
      <c r="J1089" s="230">
        <v>2843.886356230579</v>
      </c>
      <c r="K1089" s="230">
        <v>2916.441647450386</v>
      </c>
      <c r="L1089" s="230">
        <v>1912.2149557586197</v>
      </c>
      <c r="M1089" s="230">
        <v>1335.5163487900786</v>
      </c>
      <c r="N1089" s="230">
        <v>1093.9735108832247</v>
      </c>
      <c r="O1089" s="230">
        <v>1198.9992164494092</v>
      </c>
      <c r="P1089" s="230">
        <v>23316.18114143808</v>
      </c>
      <c r="Q1089" s="231" t="s">
        <v>152</v>
      </c>
      <c r="R1089" s="232" t="s">
        <v>70</v>
      </c>
      <c r="S1089" s="232" t="s">
        <v>139</v>
      </c>
    </row>
    <row r="1090" ht="15.75" customHeight="1">
      <c r="A1090" s="227">
        <v>2018.0</v>
      </c>
      <c r="B1090" s="228" t="s">
        <v>44</v>
      </c>
      <c r="C1090" s="229" t="s">
        <v>81</v>
      </c>
      <c r="D1090" s="230">
        <v>1413.0295981013228</v>
      </c>
      <c r="E1090" s="230">
        <v>1592.110748327026</v>
      </c>
      <c r="F1090" s="230">
        <v>1758.7167396668615</v>
      </c>
      <c r="G1090" s="230">
        <v>1907.777059788369</v>
      </c>
      <c r="H1090" s="230">
        <v>2394.7567486309295</v>
      </c>
      <c r="I1090" s="230">
        <v>2393.458939288808</v>
      </c>
      <c r="J1090" s="230">
        <v>2981.636341916357</v>
      </c>
      <c r="K1090" s="230">
        <v>3484.6958138734567</v>
      </c>
      <c r="L1090" s="230">
        <v>2426.0689093539395</v>
      </c>
      <c r="M1090" s="230">
        <v>2174.2774166649097</v>
      </c>
      <c r="N1090" s="230">
        <v>1806.841668191773</v>
      </c>
      <c r="O1090" s="230">
        <v>1719.4050907012986</v>
      </c>
      <c r="P1090" s="230">
        <v>26052.77507450505</v>
      </c>
      <c r="Q1090" s="231" t="s">
        <v>152</v>
      </c>
      <c r="R1090" s="232" t="s">
        <v>70</v>
      </c>
      <c r="S1090" s="232" t="s">
        <v>139</v>
      </c>
    </row>
    <row r="1091" ht="15.75" customHeight="1">
      <c r="A1091" s="227">
        <v>2018.0</v>
      </c>
      <c r="B1091" s="228" t="s">
        <v>44</v>
      </c>
      <c r="C1091" s="229" t="s">
        <v>82</v>
      </c>
      <c r="D1091" s="230">
        <v>75.20170854992472</v>
      </c>
      <c r="E1091" s="230">
        <v>97.78879938392708</v>
      </c>
      <c r="F1091" s="230">
        <v>157.9625488145809</v>
      </c>
      <c r="G1091" s="230">
        <v>328.91182516129254</v>
      </c>
      <c r="H1091" s="230">
        <v>718.0203640912002</v>
      </c>
      <c r="I1091" s="230">
        <v>696.5264697686167</v>
      </c>
      <c r="J1091" s="230">
        <v>704.461012888429</v>
      </c>
      <c r="K1091" s="230">
        <v>975.6022108812492</v>
      </c>
      <c r="L1091" s="230">
        <v>775.1916826906697</v>
      </c>
      <c r="M1091" s="230">
        <v>265.8676389147822</v>
      </c>
      <c r="N1091" s="230">
        <v>144.36104449293293</v>
      </c>
      <c r="O1091" s="230">
        <v>96.65280943492782</v>
      </c>
      <c r="P1091" s="230">
        <v>5036.548115072534</v>
      </c>
      <c r="Q1091" s="231" t="s">
        <v>152</v>
      </c>
      <c r="R1091" s="232" t="s">
        <v>70</v>
      </c>
      <c r="S1091" s="232" t="s">
        <v>139</v>
      </c>
    </row>
    <row r="1092" ht="15.75" customHeight="1">
      <c r="A1092" s="227">
        <v>2018.0</v>
      </c>
      <c r="B1092" s="228" t="s">
        <v>44</v>
      </c>
      <c r="C1092" s="229" t="s">
        <v>83</v>
      </c>
      <c r="D1092" s="230">
        <v>4934.400819685978</v>
      </c>
      <c r="E1092" s="230">
        <v>1551.7714312016597</v>
      </c>
      <c r="F1092" s="230">
        <v>1841.836837645091</v>
      </c>
      <c r="G1092" s="230">
        <v>4105.612020383349</v>
      </c>
      <c r="H1092" s="230">
        <v>2940.7408181045225</v>
      </c>
      <c r="I1092" s="230">
        <v>2171.598746875464</v>
      </c>
      <c r="J1092" s="230">
        <v>3257.761136703506</v>
      </c>
      <c r="K1092" s="230">
        <v>3595.658995114471</v>
      </c>
      <c r="L1092" s="230">
        <v>1965.060994856945</v>
      </c>
      <c r="M1092" s="230">
        <v>1868.1825998188915</v>
      </c>
      <c r="N1092" s="230">
        <v>1488.4274699327561</v>
      </c>
      <c r="O1092" s="230">
        <v>3985.1291860476044</v>
      </c>
      <c r="P1092" s="230">
        <v>33706.18105637024</v>
      </c>
      <c r="Q1092" s="231" t="s">
        <v>152</v>
      </c>
      <c r="R1092" s="232" t="s">
        <v>70</v>
      </c>
      <c r="S1092" s="232" t="s">
        <v>139</v>
      </c>
    </row>
    <row r="1093" ht="15.75" customHeight="1">
      <c r="A1093" s="227">
        <v>2018.0</v>
      </c>
      <c r="B1093" s="228" t="s">
        <v>44</v>
      </c>
      <c r="C1093" s="229" t="s">
        <v>84</v>
      </c>
      <c r="D1093" s="230">
        <v>9351.971687148292</v>
      </c>
      <c r="E1093" s="230">
        <v>7965.725527635663</v>
      </c>
      <c r="F1093" s="230">
        <v>12710.672018545905</v>
      </c>
      <c r="G1093" s="230">
        <v>13953.497982120094</v>
      </c>
      <c r="H1093" s="230">
        <v>12089.920880415759</v>
      </c>
      <c r="I1093" s="230">
        <v>8903.700087694246</v>
      </c>
      <c r="J1093" s="230">
        <v>15793.1898103438</v>
      </c>
      <c r="K1093" s="230">
        <v>15224.272280394554</v>
      </c>
      <c r="L1093" s="230">
        <v>10096.552390709749</v>
      </c>
      <c r="M1093" s="230">
        <v>6313.332622357203</v>
      </c>
      <c r="N1093" s="230">
        <v>5259.781726324593</v>
      </c>
      <c r="O1093" s="230">
        <v>3695.9753331863535</v>
      </c>
      <c r="P1093" s="230">
        <v>121358.5923468762</v>
      </c>
      <c r="Q1093" s="231" t="s">
        <v>152</v>
      </c>
      <c r="R1093" s="232" t="s">
        <v>70</v>
      </c>
      <c r="S1093" s="232" t="s">
        <v>139</v>
      </c>
    </row>
    <row r="1094" ht="15.75" customHeight="1">
      <c r="A1094" s="227">
        <v>2018.0</v>
      </c>
      <c r="B1094" s="228" t="s">
        <v>44</v>
      </c>
      <c r="C1094" s="229" t="s">
        <v>85</v>
      </c>
      <c r="D1094" s="230">
        <v>465.5856902043355</v>
      </c>
      <c r="E1094" s="230">
        <v>523.9965963019259</v>
      </c>
      <c r="F1094" s="230">
        <v>586.255718370275</v>
      </c>
      <c r="G1094" s="230">
        <v>646.0688863419861</v>
      </c>
      <c r="H1094" s="230">
        <v>829.9445424346302</v>
      </c>
      <c r="I1094" s="230">
        <v>823.1402428897957</v>
      </c>
      <c r="J1094" s="230">
        <v>1239.8903452496595</v>
      </c>
      <c r="K1094" s="230">
        <v>1462.7834872305134</v>
      </c>
      <c r="L1094" s="230">
        <v>839.4071341812079</v>
      </c>
      <c r="M1094" s="230">
        <v>729.4270368884795</v>
      </c>
      <c r="N1094" s="230">
        <v>596.0314763931501</v>
      </c>
      <c r="O1094" s="230">
        <v>565.377548227306</v>
      </c>
      <c r="P1094" s="230">
        <v>9307.908704713265</v>
      </c>
      <c r="Q1094" s="231" t="s">
        <v>152</v>
      </c>
      <c r="R1094" s="232" t="s">
        <v>70</v>
      </c>
      <c r="S1094" s="232" t="s">
        <v>139</v>
      </c>
    </row>
    <row r="1095" ht="15.75" customHeight="1">
      <c r="A1095" s="227">
        <v>2018.0</v>
      </c>
      <c r="B1095" s="228" t="s">
        <v>44</v>
      </c>
      <c r="C1095" s="229" t="s">
        <v>86</v>
      </c>
      <c r="D1095" s="230">
        <v>2923.5357637485185</v>
      </c>
      <c r="E1095" s="230">
        <v>1960.3074610841577</v>
      </c>
      <c r="F1095" s="230">
        <v>2884.5890551716366</v>
      </c>
      <c r="G1095" s="230">
        <v>3653.548702921397</v>
      </c>
      <c r="H1095" s="230">
        <v>3203.0369492606924</v>
      </c>
      <c r="I1095" s="230">
        <v>2474.1059620016295</v>
      </c>
      <c r="J1095" s="230">
        <v>3911.3699684761773</v>
      </c>
      <c r="K1095" s="230">
        <v>3985.1179994984986</v>
      </c>
      <c r="L1095" s="230">
        <v>2654.9917327250378</v>
      </c>
      <c r="M1095" s="230">
        <v>1846.34998397635</v>
      </c>
      <c r="N1095" s="230">
        <v>1509.6796915909836</v>
      </c>
      <c r="O1095" s="230">
        <v>1768.8335470855025</v>
      </c>
      <c r="P1095" s="230">
        <v>32775.46681754058</v>
      </c>
      <c r="Q1095" s="231" t="s">
        <v>152</v>
      </c>
      <c r="R1095" s="232" t="s">
        <v>70</v>
      </c>
      <c r="S1095" s="232" t="s">
        <v>139</v>
      </c>
    </row>
    <row r="1096" ht="15.75" customHeight="1">
      <c r="A1096" s="227">
        <v>2018.0</v>
      </c>
      <c r="B1096" s="228" t="s">
        <v>44</v>
      </c>
      <c r="C1096" s="229" t="s">
        <v>87</v>
      </c>
      <c r="D1096" s="230">
        <v>1107.3079632714857</v>
      </c>
      <c r="E1096" s="230">
        <v>763.8550272467216</v>
      </c>
      <c r="F1096" s="230">
        <v>1140.898389375613</v>
      </c>
      <c r="G1096" s="230">
        <v>1417.987949519991</v>
      </c>
      <c r="H1096" s="230">
        <v>1247.7451164788056</v>
      </c>
      <c r="I1096" s="230">
        <v>957.6569034315492</v>
      </c>
      <c r="J1096" s="230">
        <v>1535.6384207539156</v>
      </c>
      <c r="K1096" s="230">
        <v>1556.0188493739768</v>
      </c>
      <c r="L1096" s="230">
        <v>1036.0061324942549</v>
      </c>
      <c r="M1096" s="230">
        <v>700.2666546175914</v>
      </c>
      <c r="N1096" s="230">
        <v>574.0520021270017</v>
      </c>
      <c r="O1096" s="230">
        <v>638.4377402493234</v>
      </c>
      <c r="P1096" s="230">
        <v>12675.871148940229</v>
      </c>
      <c r="Q1096" s="231" t="s">
        <v>152</v>
      </c>
      <c r="R1096" s="232" t="s">
        <v>70</v>
      </c>
      <c r="S1096" s="232" t="s">
        <v>139</v>
      </c>
    </row>
    <row r="1097" ht="15.75" customHeight="1">
      <c r="A1097" s="227">
        <v>2018.0</v>
      </c>
      <c r="B1097" s="228" t="s">
        <v>44</v>
      </c>
      <c r="C1097" s="229" t="s">
        <v>88</v>
      </c>
      <c r="D1097" s="230">
        <v>3804.171524280799</v>
      </c>
      <c r="E1097" s="230">
        <v>2708.341168979975</v>
      </c>
      <c r="F1097" s="230">
        <v>4099.3797858154285</v>
      </c>
      <c r="G1097" s="230">
        <v>4983.808624953898</v>
      </c>
      <c r="H1097" s="230">
        <v>4339.388617188073</v>
      </c>
      <c r="I1097" s="230">
        <v>3295.9767972872996</v>
      </c>
      <c r="J1097" s="230">
        <v>5410.164227431566</v>
      </c>
      <c r="K1097" s="230">
        <v>5418.111739686668</v>
      </c>
      <c r="L1097" s="230">
        <v>3596.3986184544206</v>
      </c>
      <c r="M1097" s="230">
        <v>2420.766677004137</v>
      </c>
      <c r="N1097" s="230">
        <v>1987.2067973633818</v>
      </c>
      <c r="O1097" s="230">
        <v>2087.360417226273</v>
      </c>
      <c r="P1097" s="230">
        <v>44151.07499567192</v>
      </c>
      <c r="Q1097" s="231" t="s">
        <v>152</v>
      </c>
      <c r="R1097" s="232" t="s">
        <v>70</v>
      </c>
      <c r="S1097" s="232" t="s">
        <v>139</v>
      </c>
    </row>
    <row r="1098" ht="15.75" customHeight="1">
      <c r="A1098" s="227">
        <v>2018.0</v>
      </c>
      <c r="B1098" s="228" t="s">
        <v>44</v>
      </c>
      <c r="C1098" s="229" t="s">
        <v>89</v>
      </c>
      <c r="D1098" s="230">
        <v>1574.2884168577039</v>
      </c>
      <c r="E1098" s="230">
        <v>1054.941123487405</v>
      </c>
      <c r="F1098" s="230">
        <v>1562.7364796713778</v>
      </c>
      <c r="G1098" s="230">
        <v>1975.826489345781</v>
      </c>
      <c r="H1098" s="230">
        <v>1733.62363355183</v>
      </c>
      <c r="I1098" s="230">
        <v>1333.6959479041775</v>
      </c>
      <c r="J1098" s="230">
        <v>2122.3688192415752</v>
      </c>
      <c r="K1098" s="230">
        <v>2160.1761614622715</v>
      </c>
      <c r="L1098" s="230">
        <v>1434.2711609381772</v>
      </c>
      <c r="M1098" s="230">
        <v>980.7713914638343</v>
      </c>
      <c r="N1098" s="230">
        <v>802.897586941606</v>
      </c>
      <c r="O1098" s="230">
        <v>934.9868294586405</v>
      </c>
      <c r="P1098" s="230">
        <v>17670.584040324382</v>
      </c>
      <c r="Q1098" s="231" t="s">
        <v>152</v>
      </c>
      <c r="R1098" s="232" t="s">
        <v>70</v>
      </c>
      <c r="S1098" s="232" t="s">
        <v>139</v>
      </c>
    </row>
    <row r="1099" ht="15.75" customHeight="1">
      <c r="A1099" s="227">
        <v>2018.0</v>
      </c>
      <c r="B1099" s="228" t="s">
        <v>44</v>
      </c>
      <c r="C1099" s="229" t="s">
        <v>90</v>
      </c>
      <c r="D1099" s="230">
        <v>9874.889358362843</v>
      </c>
      <c r="E1099" s="230">
        <v>7011.4413771001855</v>
      </c>
      <c r="F1099" s="230">
        <v>10273.85942840433</v>
      </c>
      <c r="G1099" s="230">
        <v>12677.240653083054</v>
      </c>
      <c r="H1099" s="230">
        <v>11353.738858914032</v>
      </c>
      <c r="I1099" s="230">
        <v>8884.57585351445</v>
      </c>
      <c r="J1099" s="230">
        <v>14219.431781152894</v>
      </c>
      <c r="K1099" s="230">
        <v>14582.208237251929</v>
      </c>
      <c r="L1099" s="230">
        <v>9561.074778793098</v>
      </c>
      <c r="M1099" s="230">
        <v>6677.581743950393</v>
      </c>
      <c r="N1099" s="230">
        <v>5469.867554416123</v>
      </c>
      <c r="O1099" s="230">
        <v>5994.996082247045</v>
      </c>
      <c r="P1099" s="230">
        <v>116580.90570719038</v>
      </c>
      <c r="Q1099" s="231" t="s">
        <v>152</v>
      </c>
      <c r="R1099" s="232" t="s">
        <v>70</v>
      </c>
      <c r="S1099" s="232" t="s">
        <v>139</v>
      </c>
    </row>
    <row r="1100" ht="15.75" customHeight="1">
      <c r="A1100" s="227">
        <v>2018.0</v>
      </c>
      <c r="B1100" s="228" t="s">
        <v>44</v>
      </c>
      <c r="C1100" s="229" t="s">
        <v>91</v>
      </c>
      <c r="D1100" s="230">
        <v>171294.0</v>
      </c>
      <c r="E1100" s="230">
        <v>171294.0</v>
      </c>
      <c r="F1100" s="230">
        <v>171294.0</v>
      </c>
      <c r="G1100" s="230">
        <v>171294.0</v>
      </c>
      <c r="H1100" s="230">
        <v>171294.0</v>
      </c>
      <c r="I1100" s="230">
        <v>171294.0</v>
      </c>
      <c r="J1100" s="230">
        <v>171294.0</v>
      </c>
      <c r="K1100" s="230">
        <v>171294.0</v>
      </c>
      <c r="L1100" s="230">
        <v>171294.0</v>
      </c>
      <c r="M1100" s="230">
        <v>171294.0</v>
      </c>
      <c r="N1100" s="230">
        <v>171294.0</v>
      </c>
      <c r="O1100" s="230">
        <v>171294.0</v>
      </c>
      <c r="P1100" s="230">
        <v>171294.0</v>
      </c>
      <c r="Q1100" s="231" t="s">
        <v>152</v>
      </c>
      <c r="R1100" s="232" t="s">
        <v>70</v>
      </c>
      <c r="S1100" s="232" t="s">
        <v>139</v>
      </c>
    </row>
    <row r="1101" ht="15.75" customHeight="1">
      <c r="A1101" s="227">
        <v>2018.0</v>
      </c>
      <c r="B1101" s="228" t="s">
        <v>44</v>
      </c>
      <c r="C1101" s="229" t="s">
        <v>92</v>
      </c>
      <c r="D1101" s="230">
        <v>388.58499635849154</v>
      </c>
      <c r="E1101" s="230">
        <v>405.59990941801397</v>
      </c>
      <c r="F1101" s="230">
        <v>417.8061124000143</v>
      </c>
      <c r="G1101" s="230">
        <v>431.8783244887875</v>
      </c>
      <c r="H1101" s="230">
        <v>460.48134083576406</v>
      </c>
      <c r="I1101" s="230">
        <v>465.7469918319749</v>
      </c>
      <c r="J1101" s="230">
        <v>465.18117553227637</v>
      </c>
      <c r="K1101" s="230">
        <v>489.3860306567071</v>
      </c>
      <c r="L1101" s="230">
        <v>468.1209827101832</v>
      </c>
      <c r="M1101" s="230">
        <v>452.08872175959027</v>
      </c>
      <c r="N1101" s="230">
        <v>430.2754235690516</v>
      </c>
      <c r="O1101" s="230">
        <v>418.6809488286419</v>
      </c>
      <c r="P1101" s="230">
        <v>441.15257986579144</v>
      </c>
      <c r="Q1101" s="231" t="s">
        <v>152</v>
      </c>
      <c r="R1101" s="232" t="s">
        <v>70</v>
      </c>
      <c r="S1101" s="232" t="s">
        <v>139</v>
      </c>
    </row>
    <row r="1102" ht="15.75" customHeight="1">
      <c r="A1102" s="227">
        <v>2018.0</v>
      </c>
      <c r="B1102" s="228" t="s">
        <v>44</v>
      </c>
      <c r="C1102" s="229" t="s">
        <v>93</v>
      </c>
      <c r="D1102" s="230">
        <v>28.77359613709411</v>
      </c>
      <c r="E1102" s="230">
        <v>31.5304598398519</v>
      </c>
      <c r="F1102" s="230">
        <v>45.62086279386652</v>
      </c>
      <c r="G1102" s="230">
        <v>66.6669010420339</v>
      </c>
      <c r="H1102" s="230">
        <v>103.84085703051696</v>
      </c>
      <c r="I1102" s="230">
        <v>101.89052597305445</v>
      </c>
      <c r="J1102" s="230">
        <v>98.09943325957596</v>
      </c>
      <c r="K1102" s="230">
        <v>122.4999459590311</v>
      </c>
      <c r="L1102" s="230">
        <v>108.57677574756939</v>
      </c>
      <c r="M1102" s="230">
        <v>57.97899147899862</v>
      </c>
      <c r="N1102" s="230">
        <v>37.606089453316436</v>
      </c>
      <c r="O1102" s="230">
        <v>31.851500726230487</v>
      </c>
      <c r="P1102" s="230">
        <v>69.57799495342833</v>
      </c>
      <c r="Q1102" s="231" t="s">
        <v>152</v>
      </c>
      <c r="R1102" s="232" t="s">
        <v>70</v>
      </c>
      <c r="S1102" s="232" t="s">
        <v>139</v>
      </c>
    </row>
    <row r="1103" ht="15.75" customHeight="1">
      <c r="A1103" s="227">
        <v>2018.0</v>
      </c>
      <c r="B1103" s="228" t="s">
        <v>44</v>
      </c>
      <c r="C1103" s="229" t="s">
        <v>94</v>
      </c>
      <c r="D1103" s="230">
        <v>538.9773794150439</v>
      </c>
      <c r="E1103" s="230">
        <v>169.49772221654027</v>
      </c>
      <c r="F1103" s="230">
        <v>201.18114201497275</v>
      </c>
      <c r="G1103" s="230">
        <v>448.4499919043756</v>
      </c>
      <c r="H1103" s="230">
        <v>321.21281541569124</v>
      </c>
      <c r="I1103" s="230">
        <v>237.20055271197384</v>
      </c>
      <c r="J1103" s="230">
        <v>355.8404808169539</v>
      </c>
      <c r="K1103" s="230">
        <v>392.7485693349612</v>
      </c>
      <c r="L1103" s="230">
        <v>214.6407363530953</v>
      </c>
      <c r="M1103" s="230">
        <v>204.05885105686423</v>
      </c>
      <c r="N1103" s="230">
        <v>162.57875403903125</v>
      </c>
      <c r="O1103" s="230">
        <v>435.28982825173796</v>
      </c>
      <c r="P1103" s="230">
        <v>306.8064019609368</v>
      </c>
      <c r="Q1103" s="231" t="s">
        <v>152</v>
      </c>
      <c r="R1103" s="232" t="s">
        <v>70</v>
      </c>
      <c r="S1103" s="232" t="s">
        <v>139</v>
      </c>
    </row>
    <row r="1104" ht="15.75" customHeight="1">
      <c r="A1104" s="227">
        <v>2018.0</v>
      </c>
      <c r="B1104" s="228" t="s">
        <v>44</v>
      </c>
      <c r="C1104" s="229" t="s">
        <v>95</v>
      </c>
      <c r="D1104" s="230">
        <v>1007.0950201763685</v>
      </c>
      <c r="E1104" s="230">
        <v>857.8129595920412</v>
      </c>
      <c r="F1104" s="230">
        <v>1368.7867030825105</v>
      </c>
      <c r="G1104" s="230">
        <v>1502.624131245547</v>
      </c>
      <c r="H1104" s="230">
        <v>1301.9392616131584</v>
      </c>
      <c r="I1104" s="230">
        <v>958.8215532969659</v>
      </c>
      <c r="J1104" s="230">
        <v>1700.7368438203018</v>
      </c>
      <c r="K1104" s="230">
        <v>1639.4712593564084</v>
      </c>
      <c r="L1104" s="230">
        <v>1087.2774184728307</v>
      </c>
      <c r="M1104" s="230">
        <v>679.8700912910639</v>
      </c>
      <c r="N1104" s="230">
        <v>566.4153144385119</v>
      </c>
      <c r="O1104" s="230">
        <v>398.01214944457183</v>
      </c>
      <c r="P1104" s="230">
        <v>1089.0718921525236</v>
      </c>
      <c r="Q1104" s="231" t="s">
        <v>152</v>
      </c>
      <c r="R1104" s="232" t="s">
        <v>70</v>
      </c>
      <c r="S1104" s="232" t="s">
        <v>139</v>
      </c>
    </row>
    <row r="1105" ht="15.75" customHeight="1">
      <c r="A1105" s="227">
        <v>2018.0</v>
      </c>
      <c r="B1105" s="228" t="s">
        <v>44</v>
      </c>
      <c r="C1105" s="229" t="s">
        <v>96</v>
      </c>
      <c r="D1105" s="230">
        <v>1963.430992086998</v>
      </c>
      <c r="E1105" s="230">
        <v>1464.4410510664475</v>
      </c>
      <c r="F1105" s="230">
        <v>2033.394820291364</v>
      </c>
      <c r="G1105" s="230">
        <v>2449.619348680744</v>
      </c>
      <c r="H1105" s="230">
        <v>2187.4742748951307</v>
      </c>
      <c r="I1105" s="230">
        <v>1763.6596238139691</v>
      </c>
      <c r="J1105" s="230">
        <v>2619.857933429108</v>
      </c>
      <c r="K1105" s="230">
        <v>2644.105805307108</v>
      </c>
      <c r="L1105" s="230">
        <v>1878.6159132836785</v>
      </c>
      <c r="M1105" s="230">
        <v>1393.9966555865171</v>
      </c>
      <c r="N1105" s="230">
        <v>1196.8755814999113</v>
      </c>
      <c r="O1105" s="230">
        <v>1283.8344272511822</v>
      </c>
      <c r="P1105" s="230">
        <v>1906.60886893268</v>
      </c>
      <c r="Q1105" s="231" t="s">
        <v>152</v>
      </c>
      <c r="R1105" s="232" t="s">
        <v>70</v>
      </c>
      <c r="S1105" s="232" t="s">
        <v>139</v>
      </c>
    </row>
    <row r="1106" ht="15.75" customHeight="1">
      <c r="A1106" s="227">
        <v>2018.0</v>
      </c>
      <c r="B1106" s="228" t="s">
        <v>44</v>
      </c>
      <c r="C1106" s="229" t="s">
        <v>97</v>
      </c>
      <c r="D1106" s="230">
        <v>491.3677302801931</v>
      </c>
      <c r="E1106" s="230">
        <v>349.76047743210876</v>
      </c>
      <c r="F1106" s="230">
        <v>518.3879143688441</v>
      </c>
      <c r="G1106" s="230">
        <v>636.3933531177322</v>
      </c>
      <c r="H1106" s="230">
        <v>565.7621165106241</v>
      </c>
      <c r="I1106" s="230">
        <v>438.66661748775863</v>
      </c>
      <c r="J1106" s="230">
        <v>710.337586704092</v>
      </c>
      <c r="K1106" s="230">
        <v>723.840057658538</v>
      </c>
      <c r="L1106" s="230">
        <v>474.44697717289307</v>
      </c>
      <c r="M1106" s="230">
        <v>326.58581101994906</v>
      </c>
      <c r="N1106" s="230">
        <v>267.3684146646154</v>
      </c>
      <c r="O1106" s="230">
        <v>288.3510718435467</v>
      </c>
      <c r="P1106" s="230">
        <v>482.60567735507453</v>
      </c>
      <c r="Q1106" s="231" t="s">
        <v>152</v>
      </c>
      <c r="R1106" s="232" t="s">
        <v>70</v>
      </c>
      <c r="S1106" s="232" t="s">
        <v>139</v>
      </c>
    </row>
    <row r="1107" ht="15.75" customHeight="1">
      <c r="A1107" s="227">
        <v>2018.0</v>
      </c>
      <c r="B1107" s="228" t="s">
        <v>44</v>
      </c>
      <c r="C1107" s="229" t="s">
        <v>98</v>
      </c>
      <c r="D1107" s="230">
        <v>2454.798722367191</v>
      </c>
      <c r="E1107" s="230">
        <v>1814.2015284985562</v>
      </c>
      <c r="F1107" s="230">
        <v>2551.782734660208</v>
      </c>
      <c r="G1107" s="230">
        <v>3086.0127017984764</v>
      </c>
      <c r="H1107" s="230">
        <v>2753.236391405755</v>
      </c>
      <c r="I1107" s="230">
        <v>2202.326241301728</v>
      </c>
      <c r="J1107" s="230">
        <v>3330.1955201332003</v>
      </c>
      <c r="K1107" s="230">
        <v>3367.9458629656456</v>
      </c>
      <c r="L1107" s="230">
        <v>2353.0628904565715</v>
      </c>
      <c r="M1107" s="230">
        <v>1720.5824666064661</v>
      </c>
      <c r="N1107" s="230">
        <v>1464.2439961645266</v>
      </c>
      <c r="O1107" s="230">
        <v>1572.185499094729</v>
      </c>
      <c r="P1107" s="230">
        <v>2389.214546287754</v>
      </c>
      <c r="Q1107" s="231" t="s">
        <v>152</v>
      </c>
      <c r="R1107" s="232" t="s">
        <v>70</v>
      </c>
      <c r="S1107" s="232" t="s">
        <v>139</v>
      </c>
    </row>
    <row r="1108" ht="15.75" customHeight="1">
      <c r="A1108" s="227">
        <v>2018.0</v>
      </c>
      <c r="B1108" s="228" t="s">
        <v>44</v>
      </c>
      <c r="C1108" s="229" t="s">
        <v>99</v>
      </c>
      <c r="D1108" s="230">
        <v>328.1830475906955</v>
      </c>
      <c r="E1108" s="230">
        <v>335.16329270927076</v>
      </c>
      <c r="F1108" s="230">
        <v>346.64397771054405</v>
      </c>
      <c r="G1108" s="230">
        <v>356.69464882943146</v>
      </c>
      <c r="H1108" s="230">
        <v>356.69464882943146</v>
      </c>
      <c r="I1108" s="230">
        <v>361.3</v>
      </c>
      <c r="J1108" s="230">
        <v>361.3</v>
      </c>
      <c r="K1108" s="230">
        <v>361.78720868935795</v>
      </c>
      <c r="L1108" s="230">
        <v>361.0004608294931</v>
      </c>
      <c r="M1108" s="230">
        <v>358.97857142857146</v>
      </c>
      <c r="N1108" s="230">
        <v>348.7692780337942</v>
      </c>
      <c r="O1108" s="230">
        <v>341.23987776928954</v>
      </c>
      <c r="P1108" s="230">
        <v>351.4795843683233</v>
      </c>
      <c r="Q1108" s="231" t="s">
        <v>152</v>
      </c>
      <c r="R1108" s="232" t="s">
        <v>70</v>
      </c>
      <c r="S1108" s="232" t="s">
        <v>139</v>
      </c>
    </row>
    <row r="1109" ht="15.75" customHeight="1">
      <c r="A1109" s="227">
        <v>2018.0</v>
      </c>
      <c r="B1109" s="228" t="s">
        <v>44</v>
      </c>
      <c r="C1109" s="229" t="s">
        <v>100</v>
      </c>
      <c r="D1109" s="230">
        <v>566.5270723860078</v>
      </c>
      <c r="E1109" s="230">
        <v>379.8712711762764</v>
      </c>
      <c r="F1109" s="230">
        <v>558.9799217532955</v>
      </c>
      <c r="G1109" s="230">
        <v>707.9900564759438</v>
      </c>
      <c r="H1109" s="230">
        <v>620.6892243665269</v>
      </c>
      <c r="I1109" s="230">
        <v>479.4359025142816</v>
      </c>
      <c r="J1109" s="230">
        <v>757.9510415901897</v>
      </c>
      <c r="K1109" s="230">
        <v>772.2420438168011</v>
      </c>
      <c r="L1109" s="230">
        <v>514.4882139636292</v>
      </c>
      <c r="M1109" s="230">
        <v>357.78842318005286</v>
      </c>
      <c r="N1109" s="230">
        <v>292.5479573477253</v>
      </c>
      <c r="O1109" s="230">
        <v>342.76717370600534</v>
      </c>
      <c r="P1109" s="230">
        <v>529.2731918563946</v>
      </c>
      <c r="Q1109" s="231" t="s">
        <v>152</v>
      </c>
      <c r="R1109" s="232" t="s">
        <v>70</v>
      </c>
      <c r="S1109" s="232" t="s">
        <v>139</v>
      </c>
    </row>
    <row r="1110" ht="15.75" customHeight="1">
      <c r="A1110" s="227">
        <v>2018.0</v>
      </c>
      <c r="B1110" s="228" t="s">
        <v>44</v>
      </c>
      <c r="C1110" s="229" t="s">
        <v>101</v>
      </c>
      <c r="D1110" s="230">
        <v>260.3902273758944</v>
      </c>
      <c r="E1110" s="230">
        <v>179.6251727833264</v>
      </c>
      <c r="F1110" s="230">
        <v>268.28922113465455</v>
      </c>
      <c r="G1110" s="230">
        <v>333.44852275867015</v>
      </c>
      <c r="H1110" s="230">
        <v>293.4148812830492</v>
      </c>
      <c r="I1110" s="230">
        <v>225.19886707569697</v>
      </c>
      <c r="J1110" s="230">
        <v>361.1147492933129</v>
      </c>
      <c r="K1110" s="230">
        <v>365.90733150026915</v>
      </c>
      <c r="L1110" s="230">
        <v>243.623166590431</v>
      </c>
      <c r="M1110" s="230">
        <v>164.67197876994356</v>
      </c>
      <c r="N1110" s="230">
        <v>134.9918327308092</v>
      </c>
      <c r="O1110" s="230">
        <v>150.13253210761448</v>
      </c>
      <c r="P1110" s="230">
        <v>248.40070695030602</v>
      </c>
      <c r="Q1110" s="231" t="s">
        <v>152</v>
      </c>
      <c r="R1110" s="232" t="s">
        <v>70</v>
      </c>
      <c r="S1110" s="232" t="s">
        <v>139</v>
      </c>
    </row>
    <row r="1111" ht="15.75" customHeight="1">
      <c r="A1111" s="227">
        <v>2018.0</v>
      </c>
      <c r="B1111" s="228" t="s">
        <v>44</v>
      </c>
      <c r="C1111" s="229" t="s">
        <v>102</v>
      </c>
      <c r="D1111" s="230">
        <v>672.0403665848116</v>
      </c>
      <c r="E1111" s="230">
        <v>478.4522938623655</v>
      </c>
      <c r="F1111" s="230">
        <v>724.1915030502223</v>
      </c>
      <c r="G1111" s="230">
        <v>880.433638158777</v>
      </c>
      <c r="H1111" s="230">
        <v>766.5911745660219</v>
      </c>
      <c r="I1111" s="230">
        <v>582.2632972688461</v>
      </c>
      <c r="J1111" s="230">
        <v>955.753106157463</v>
      </c>
      <c r="K1111" s="230">
        <v>957.1571041147754</v>
      </c>
      <c r="L1111" s="230">
        <v>635.3354549091088</v>
      </c>
      <c r="M1111" s="230">
        <v>427.6497299468437</v>
      </c>
      <c r="N1111" s="230">
        <v>351.0575630083866</v>
      </c>
      <c r="O1111" s="230">
        <v>368.75058104867543</v>
      </c>
      <c r="P1111" s="230">
        <v>649.9729843896915</v>
      </c>
      <c r="Q1111" s="231" t="s">
        <v>152</v>
      </c>
      <c r="R1111" s="232" t="s">
        <v>70</v>
      </c>
      <c r="S1111" s="232" t="s">
        <v>139</v>
      </c>
    </row>
    <row r="1112" ht="15.75" customHeight="1">
      <c r="A1112" s="227">
        <v>2018.0</v>
      </c>
      <c r="B1112" s="228" t="s">
        <v>44</v>
      </c>
      <c r="C1112" s="229" t="s">
        <v>103</v>
      </c>
      <c r="D1112" s="230">
        <v>136.29027814958877</v>
      </c>
      <c r="E1112" s="230">
        <v>91.3290205352085</v>
      </c>
      <c r="F1112" s="230">
        <v>135.2901966426477</v>
      </c>
      <c r="G1112" s="230">
        <v>171.05248245792188</v>
      </c>
      <c r="H1112" s="230">
        <v>150.08434585010104</v>
      </c>
      <c r="I1112" s="230">
        <v>115.46155695514436</v>
      </c>
      <c r="J1112" s="230">
        <v>183.7390363881423</v>
      </c>
      <c r="K1112" s="230">
        <v>187.01211718590386</v>
      </c>
      <c r="L1112" s="230">
        <v>124.16861699101639</v>
      </c>
      <c r="M1112" s="230">
        <v>84.90795226110545</v>
      </c>
      <c r="N1112" s="230">
        <v>69.50895037919598</v>
      </c>
      <c r="O1112" s="230">
        <v>80.94426261959742</v>
      </c>
      <c r="P1112" s="230">
        <v>127.48240136796444</v>
      </c>
      <c r="Q1112" s="231" t="s">
        <v>152</v>
      </c>
      <c r="R1112" s="232" t="s">
        <v>70</v>
      </c>
      <c r="S1112" s="232" t="s">
        <v>139</v>
      </c>
    </row>
    <row r="1113" ht="15.75" customHeight="1">
      <c r="A1113" s="227">
        <v>2018.0</v>
      </c>
      <c r="B1113" s="228" t="s">
        <v>44</v>
      </c>
      <c r="C1113" s="229" t="s">
        <v>104</v>
      </c>
      <c r="D1113" s="230">
        <v>14.700091588284009</v>
      </c>
      <c r="E1113" s="230">
        <v>16.592414319658957</v>
      </c>
      <c r="F1113" s="230">
        <v>18.296708304627927</v>
      </c>
      <c r="G1113" s="230">
        <v>19.950033081956448</v>
      </c>
      <c r="H1113" s="230">
        <v>24.97192556418113</v>
      </c>
      <c r="I1113" s="230">
        <v>25.02026551616935</v>
      </c>
      <c r="J1113" s="230">
        <v>24.95199589452101</v>
      </c>
      <c r="K1113" s="230">
        <v>29.12681118272723</v>
      </c>
      <c r="L1113" s="230">
        <v>25.424140560943407</v>
      </c>
      <c r="M1113" s="230">
        <v>22.701271831005457</v>
      </c>
      <c r="N1113" s="230">
        <v>18.86577212315291</v>
      </c>
      <c r="O1113" s="230">
        <v>17.924796104277746</v>
      </c>
      <c r="P1113" s="230">
        <v>258.52622607150556</v>
      </c>
      <c r="Q1113" s="231" t="s">
        <v>152</v>
      </c>
      <c r="R1113" s="232" t="s">
        <v>70</v>
      </c>
      <c r="S1113" s="232" t="s">
        <v>139</v>
      </c>
    </row>
    <row r="1114" ht="15.75" customHeight="1">
      <c r="A1114" s="227">
        <v>2018.0</v>
      </c>
      <c r="B1114" s="228" t="s">
        <v>44</v>
      </c>
      <c r="C1114" s="229" t="s">
        <v>105</v>
      </c>
      <c r="D1114" s="230">
        <v>1.3879428037705313</v>
      </c>
      <c r="E1114" s="230">
        <v>1.8145303468430447</v>
      </c>
      <c r="F1114" s="230">
        <v>2.9894970328997585</v>
      </c>
      <c r="G1114" s="230">
        <v>6.2919154373375035</v>
      </c>
      <c r="H1114" s="230">
        <v>13.884929905527898</v>
      </c>
      <c r="I1114" s="230">
        <v>13.471689997671675</v>
      </c>
      <c r="J1114" s="230">
        <v>12.792548617894724</v>
      </c>
      <c r="K1114" s="230">
        <v>17.847984871724908</v>
      </c>
      <c r="L1114" s="230">
        <v>14.982189886512192</v>
      </c>
      <c r="M1114" s="230">
        <v>5.0400357252445716</v>
      </c>
      <c r="N1114" s="230">
        <v>2.7151031347769075</v>
      </c>
      <c r="O1114" s="230">
        <v>1.7943152129748967</v>
      </c>
      <c r="P1114" s="230">
        <v>95.0126829731786</v>
      </c>
      <c r="Q1114" s="231" t="s">
        <v>152</v>
      </c>
      <c r="R1114" s="232" t="s">
        <v>70</v>
      </c>
      <c r="S1114" s="232" t="s">
        <v>139</v>
      </c>
    </row>
    <row r="1115" ht="15.75" customHeight="1">
      <c r="A1115" s="227">
        <v>2018.0</v>
      </c>
      <c r="B1115" s="228" t="s">
        <v>44</v>
      </c>
      <c r="C1115" s="229" t="s">
        <v>106</v>
      </c>
      <c r="D1115" s="230">
        <v>98.51340069993518</v>
      </c>
      <c r="E1115" s="230">
        <v>30.98051544309073</v>
      </c>
      <c r="F1115" s="230">
        <v>36.771558906797395</v>
      </c>
      <c r="G1115" s="230">
        <v>81.96695340777661</v>
      </c>
      <c r="H1115" s="230">
        <v>58.7107511438486</v>
      </c>
      <c r="I1115" s="230">
        <v>43.35512766959092</v>
      </c>
      <c r="J1115" s="230">
        <v>65.03993898598061</v>
      </c>
      <c r="K1115" s="230">
        <v>71.78593882216899</v>
      </c>
      <c r="L1115" s="230">
        <v>39.23168146654026</v>
      </c>
      <c r="M1115" s="230">
        <v>37.29754184183144</v>
      </c>
      <c r="N1115" s="230">
        <v>29.71587779681176</v>
      </c>
      <c r="O1115" s="230">
        <v>79.56156029722332</v>
      </c>
      <c r="P1115" s="230">
        <v>672.9308464815957</v>
      </c>
      <c r="Q1115" s="231" t="s">
        <v>152</v>
      </c>
      <c r="R1115" s="232" t="s">
        <v>70</v>
      </c>
      <c r="S1115" s="232" t="s">
        <v>139</v>
      </c>
    </row>
    <row r="1116" ht="15.75" customHeight="1">
      <c r="A1116" s="227">
        <v>2018.0</v>
      </c>
      <c r="B1116" s="228" t="s">
        <v>44</v>
      </c>
      <c r="C1116" s="229" t="s">
        <v>107</v>
      </c>
      <c r="D1116" s="230">
        <v>246.48537026093476</v>
      </c>
      <c r="E1116" s="230">
        <v>209.94875431182672</v>
      </c>
      <c r="F1116" s="230">
        <v>335.0090016912721</v>
      </c>
      <c r="G1116" s="230">
        <v>367.7655612756498</v>
      </c>
      <c r="H1116" s="230">
        <v>318.6481657905207</v>
      </c>
      <c r="I1116" s="230">
        <v>234.67049369103097</v>
      </c>
      <c r="J1116" s="230">
        <v>416.25342422212213</v>
      </c>
      <c r="K1116" s="230">
        <v>401.25874152754307</v>
      </c>
      <c r="L1116" s="230">
        <v>266.1099218042956</v>
      </c>
      <c r="M1116" s="230">
        <v>166.39743800129813</v>
      </c>
      <c r="N1116" s="230">
        <v>138.629509335068</v>
      </c>
      <c r="O1116" s="230">
        <v>97.41302464887096</v>
      </c>
      <c r="P1116" s="230">
        <v>3198.589406560433</v>
      </c>
      <c r="Q1116" s="231" t="s">
        <v>152</v>
      </c>
      <c r="R1116" s="232" t="s">
        <v>70</v>
      </c>
      <c r="S1116" s="232" t="s">
        <v>139</v>
      </c>
    </row>
    <row r="1117" ht="15.75" customHeight="1">
      <c r="A1117" s="227">
        <v>2018.0</v>
      </c>
      <c r="B1117" s="228" t="s">
        <v>44</v>
      </c>
      <c r="C1117" s="229" t="s">
        <v>108</v>
      </c>
      <c r="D1117" s="230">
        <v>361.08680535292444</v>
      </c>
      <c r="E1117" s="230">
        <v>259.33621442141947</v>
      </c>
      <c r="F1117" s="230">
        <v>393.0667659355972</v>
      </c>
      <c r="G1117" s="230">
        <v>475.97446320272036</v>
      </c>
      <c r="H1117" s="230">
        <v>416.21577240407834</v>
      </c>
      <c r="I1117" s="230">
        <v>316.5175768744629</v>
      </c>
      <c r="J1117" s="230">
        <v>519.0379077205184</v>
      </c>
      <c r="K1117" s="230">
        <v>520.0194764041642</v>
      </c>
      <c r="L1117" s="230">
        <v>345.74793371829145</v>
      </c>
      <c r="M1117" s="230">
        <v>231.43628739937958</v>
      </c>
      <c r="N1117" s="230">
        <v>189.92626238980958</v>
      </c>
      <c r="O1117" s="230">
        <v>196.6936962633469</v>
      </c>
      <c r="P1117" s="230">
        <v>4225.059162086713</v>
      </c>
      <c r="Q1117" s="231" t="s">
        <v>152</v>
      </c>
      <c r="R1117" s="232" t="s">
        <v>70</v>
      </c>
      <c r="S1117" s="232" t="s">
        <v>139</v>
      </c>
    </row>
    <row r="1118" ht="15.75" customHeight="1">
      <c r="A1118" s="227">
        <v>2018.0</v>
      </c>
      <c r="B1118" s="228" t="s">
        <v>44</v>
      </c>
      <c r="C1118" s="229" t="s">
        <v>109</v>
      </c>
      <c r="D1118" s="230">
        <v>7.947689938004364</v>
      </c>
      <c r="E1118" s="230">
        <v>10.83036337628583</v>
      </c>
      <c r="F1118" s="230">
        <v>9.554455572151891</v>
      </c>
      <c r="G1118" s="230">
        <v>8.210723895960433</v>
      </c>
      <c r="H1118" s="230">
        <v>10.739263421051788</v>
      </c>
      <c r="I1118" s="230">
        <v>9.18380642869109</v>
      </c>
      <c r="J1118" s="230">
        <v>11.77844795465291</v>
      </c>
      <c r="K1118" s="230">
        <v>9.911076295273162</v>
      </c>
      <c r="L1118" s="230">
        <v>15.514785457467298</v>
      </c>
      <c r="M1118" s="230">
        <v>9.685472915236936</v>
      </c>
      <c r="N1118" s="230">
        <v>12.328978447510137</v>
      </c>
      <c r="O1118" s="230">
        <v>14.632718179112597</v>
      </c>
      <c r="P1118" s="230">
        <v>130.31778188139845</v>
      </c>
      <c r="Q1118" s="231" t="s">
        <v>152</v>
      </c>
      <c r="R1118" s="232" t="s">
        <v>70</v>
      </c>
      <c r="S1118" s="232" t="s">
        <v>139</v>
      </c>
    </row>
    <row r="1119" ht="15.75" customHeight="1">
      <c r="A1119" s="227">
        <v>2018.0</v>
      </c>
      <c r="B1119" s="228" t="s">
        <v>44</v>
      </c>
      <c r="C1119" s="229" t="s">
        <v>110</v>
      </c>
      <c r="D1119" s="230">
        <v>0.1611108835650989</v>
      </c>
      <c r="E1119" s="230">
        <v>0.24002465031432796</v>
      </c>
      <c r="F1119" s="230">
        <v>0.40362691858229277</v>
      </c>
      <c r="G1119" s="230">
        <v>0.9086712183489749</v>
      </c>
      <c r="H1119" s="230">
        <v>1.9833880896487237</v>
      </c>
      <c r="I1119" s="230">
        <v>1.7645076446596346</v>
      </c>
      <c r="J1119" s="230">
        <v>1.7596139325158555</v>
      </c>
      <c r="K1119" s="230">
        <v>2.6185503619348474</v>
      </c>
      <c r="L1119" s="230">
        <v>2.3298446742824335</v>
      </c>
      <c r="M1119" s="230">
        <v>0.7676505593189905</v>
      </c>
      <c r="N1119" s="230">
        <v>0.4431717162847212</v>
      </c>
      <c r="O1119" s="230">
        <v>0.2258850134230398</v>
      </c>
      <c r="P1119" s="230">
        <v>13.606045662878941</v>
      </c>
      <c r="Q1119" s="231" t="s">
        <v>152</v>
      </c>
      <c r="R1119" s="232" t="s">
        <v>70</v>
      </c>
      <c r="S1119" s="232" t="s">
        <v>139</v>
      </c>
    </row>
    <row r="1120" ht="15.75" customHeight="1">
      <c r="A1120" s="227">
        <v>2018.0</v>
      </c>
      <c r="B1120" s="228" t="s">
        <v>44</v>
      </c>
      <c r="C1120" s="229" t="s">
        <v>111</v>
      </c>
      <c r="D1120" s="230">
        <v>39.40536027997407</v>
      </c>
      <c r="E1120" s="230">
        <v>14.752626401471776</v>
      </c>
      <c r="F1120" s="230">
        <v>17.10305065432437</v>
      </c>
      <c r="G1120" s="230">
        <v>30.358130891769115</v>
      </c>
      <c r="H1120" s="230">
        <v>26.686705065385723</v>
      </c>
      <c r="I1120" s="230">
        <v>20.64529889028139</v>
      </c>
      <c r="J1120" s="230">
        <v>26.015975594392245</v>
      </c>
      <c r="K1120" s="230">
        <v>27.609976470064993</v>
      </c>
      <c r="L1120" s="230">
        <v>18.079115883198277</v>
      </c>
      <c r="M1120" s="230">
        <v>17.42875787001469</v>
      </c>
      <c r="N1120" s="230">
        <v>14.638363446705302</v>
      </c>
      <c r="O1120" s="230">
        <v>30.600600114316663</v>
      </c>
      <c r="P1120" s="230">
        <v>283.32396156189867</v>
      </c>
      <c r="Q1120" s="231" t="s">
        <v>152</v>
      </c>
      <c r="R1120" s="232" t="s">
        <v>70</v>
      </c>
      <c r="S1120" s="232" t="s">
        <v>139</v>
      </c>
    </row>
    <row r="1121" ht="15.75" customHeight="1">
      <c r="A1121" s="227">
        <v>2018.0</v>
      </c>
      <c r="B1121" s="228" t="s">
        <v>44</v>
      </c>
      <c r="C1121" s="229" t="s">
        <v>112</v>
      </c>
      <c r="D1121" s="230">
        <v>246.48537026093476</v>
      </c>
      <c r="E1121" s="230">
        <v>209.94875431182672</v>
      </c>
      <c r="F1121" s="230">
        <v>335.0090016912721</v>
      </c>
      <c r="G1121" s="230">
        <v>367.7655612756498</v>
      </c>
      <c r="H1121" s="230">
        <v>318.6481657905207</v>
      </c>
      <c r="I1121" s="230">
        <v>234.67049369103097</v>
      </c>
      <c r="J1121" s="230">
        <v>416.25342422212213</v>
      </c>
      <c r="K1121" s="230">
        <v>401.25874152754307</v>
      </c>
      <c r="L1121" s="230">
        <v>266.1099218042956</v>
      </c>
      <c r="M1121" s="230">
        <v>166.39743800129813</v>
      </c>
      <c r="N1121" s="230">
        <v>138.629509335068</v>
      </c>
      <c r="O1121" s="230">
        <v>97.41302464887096</v>
      </c>
      <c r="P1121" s="230">
        <v>3198.589406560433</v>
      </c>
      <c r="Q1121" s="231" t="s">
        <v>152</v>
      </c>
      <c r="R1121" s="232" t="s">
        <v>70</v>
      </c>
      <c r="S1121" s="232" t="s">
        <v>139</v>
      </c>
    </row>
    <row r="1122" ht="15.75" customHeight="1">
      <c r="A1122" s="227">
        <v>2018.0</v>
      </c>
      <c r="B1122" s="228" t="s">
        <v>44</v>
      </c>
      <c r="C1122" s="229" t="s">
        <v>113</v>
      </c>
      <c r="D1122" s="230">
        <v>293.9995313624783</v>
      </c>
      <c r="E1122" s="230">
        <v>235.77176873989865</v>
      </c>
      <c r="F1122" s="230">
        <v>362.0701348363306</v>
      </c>
      <c r="G1122" s="230">
        <v>407.2430872817283</v>
      </c>
      <c r="H1122" s="230">
        <v>358.0575223666069</v>
      </c>
      <c r="I1122" s="230">
        <v>266.26410665466307</v>
      </c>
      <c r="J1122" s="230">
        <v>455.80746170368315</v>
      </c>
      <c r="K1122" s="230">
        <v>441.39834465481607</v>
      </c>
      <c r="L1122" s="230">
        <v>302.0336678192436</v>
      </c>
      <c r="M1122" s="230">
        <v>194.27931934586874</v>
      </c>
      <c r="N1122" s="230">
        <v>166.04002294556818</v>
      </c>
      <c r="O1122" s="230">
        <v>142.87222795572325</v>
      </c>
      <c r="P1122" s="230">
        <v>3625.8371956666083</v>
      </c>
      <c r="Q1122" s="231" t="s">
        <v>152</v>
      </c>
      <c r="R1122" s="232" t="s">
        <v>70</v>
      </c>
      <c r="S1122" s="232" t="s">
        <v>139</v>
      </c>
    </row>
    <row r="1123" ht="15.75" customHeight="1">
      <c r="A1123" s="227">
        <v>2018.0</v>
      </c>
      <c r="B1123" s="228" t="s">
        <v>44</v>
      </c>
      <c r="C1123" s="229" t="s">
        <v>114</v>
      </c>
      <c r="D1123" s="230">
        <v>4.484318841400449</v>
      </c>
      <c r="E1123" s="230">
        <v>6.701197747890345</v>
      </c>
      <c r="F1123" s="230">
        <v>7.7352423629520395</v>
      </c>
      <c r="G1123" s="230">
        <v>6.173440225522986</v>
      </c>
      <c r="H1123" s="230">
        <v>8.049865891331917</v>
      </c>
      <c r="I1123" s="230">
        <v>8.218408365710168</v>
      </c>
      <c r="J1123" s="230">
        <v>7.644681997069405</v>
      </c>
      <c r="K1123" s="230">
        <v>8.920543281796215</v>
      </c>
      <c r="L1123" s="230">
        <v>7.823572961060896</v>
      </c>
      <c r="M1123" s="230">
        <v>8.311961527640355</v>
      </c>
      <c r="N1123" s="230">
        <v>6.925171475832427</v>
      </c>
      <c r="O1123" s="230">
        <v>5.543844105620414</v>
      </c>
      <c r="P1123" s="230">
        <v>86.53224878382761</v>
      </c>
      <c r="Q1123" s="231" t="s">
        <v>152</v>
      </c>
      <c r="R1123" s="232" t="s">
        <v>70</v>
      </c>
      <c r="S1123" s="232" t="s">
        <v>139</v>
      </c>
    </row>
    <row r="1124" ht="15.75" customHeight="1">
      <c r="A1124" s="227">
        <v>2018.0</v>
      </c>
      <c r="B1124" s="228" t="s">
        <v>44</v>
      </c>
      <c r="C1124" s="229" t="s">
        <v>115</v>
      </c>
      <c r="D1124" s="230">
        <v>0.38175829783874704</v>
      </c>
      <c r="E1124" s="230">
        <v>0.564398948306052</v>
      </c>
      <c r="F1124" s="230">
        <v>0.8233792378499671</v>
      </c>
      <c r="G1124" s="230">
        <v>1.6868834336963534</v>
      </c>
      <c r="H1124" s="230">
        <v>3.9694781322448804</v>
      </c>
      <c r="I1124" s="230">
        <v>3.8508046288286932</v>
      </c>
      <c r="J1124" s="230">
        <v>3.5521149780981447</v>
      </c>
      <c r="K1124" s="230">
        <v>4.976614804716555</v>
      </c>
      <c r="L1124" s="230">
        <v>4.27529191254324</v>
      </c>
      <c r="M1124" s="230">
        <v>1.325839523842486</v>
      </c>
      <c r="N1124" s="230">
        <v>0.7529878001077046</v>
      </c>
      <c r="O1124" s="230">
        <v>0.4344727221081425</v>
      </c>
      <c r="P1124" s="230">
        <v>26.594024420180965</v>
      </c>
      <c r="Q1124" s="231" t="s">
        <v>152</v>
      </c>
      <c r="R1124" s="232" t="s">
        <v>70</v>
      </c>
      <c r="S1124" s="232" t="s">
        <v>139</v>
      </c>
    </row>
    <row r="1125" ht="15.75" customHeight="1">
      <c r="A1125" s="227">
        <v>2018.0</v>
      </c>
      <c r="B1125" s="228" t="s">
        <v>44</v>
      </c>
      <c r="C1125" s="229" t="s">
        <v>116</v>
      </c>
      <c r="D1125" s="230">
        <v>27.912130198314966</v>
      </c>
      <c r="E1125" s="230">
        <v>8.777812708875707</v>
      </c>
      <c r="F1125" s="230">
        <v>10.41860835692593</v>
      </c>
      <c r="G1125" s="230">
        <v>23.223970132203373</v>
      </c>
      <c r="H1125" s="230">
        <v>16.634712824090435</v>
      </c>
      <c r="I1125" s="230">
        <v>12.283952839717427</v>
      </c>
      <c r="J1125" s="230">
        <v>18.427982712694508</v>
      </c>
      <c r="K1125" s="230">
        <v>20.33934933294788</v>
      </c>
      <c r="L1125" s="230">
        <v>11.115643082186406</v>
      </c>
      <c r="M1125" s="230">
        <v>10.567636855185574</v>
      </c>
      <c r="N1125" s="230">
        <v>8.419498709096665</v>
      </c>
      <c r="O1125" s="230">
        <v>22.542442084213274</v>
      </c>
      <c r="P1125" s="230">
        <v>190.66373983645215</v>
      </c>
      <c r="Q1125" s="231" t="s">
        <v>152</v>
      </c>
      <c r="R1125" s="232" t="s">
        <v>70</v>
      </c>
      <c r="S1125" s="232" t="s">
        <v>139</v>
      </c>
    </row>
    <row r="1126" ht="15.75" customHeight="1">
      <c r="A1126" s="227">
        <v>2018.0</v>
      </c>
      <c r="B1126" s="228" t="s">
        <v>44</v>
      </c>
      <c r="C1126" s="229" t="s">
        <v>117</v>
      </c>
      <c r="D1126" s="230">
        <v>58.540275436972</v>
      </c>
      <c r="E1126" s="230">
        <v>56.986090456067245</v>
      </c>
      <c r="F1126" s="230">
        <v>90.93101474477385</v>
      </c>
      <c r="G1126" s="230">
        <v>82.74725128702121</v>
      </c>
      <c r="H1126" s="230">
        <v>71.69583730286716</v>
      </c>
      <c r="I1126" s="230">
        <v>60.34384123483653</v>
      </c>
      <c r="J1126" s="230">
        <v>93.65702044997748</v>
      </c>
      <c r="K1126" s="230">
        <v>90.28321684369719</v>
      </c>
      <c r="L1126" s="230">
        <v>63.2011064285202</v>
      </c>
      <c r="M1126" s="230">
        <v>45.16501888606663</v>
      </c>
      <c r="N1126" s="230">
        <v>37.628009676661314</v>
      </c>
      <c r="O1126" s="230">
        <v>23.135593354106852</v>
      </c>
      <c r="P1126" s="230">
        <v>774.3142761015678</v>
      </c>
      <c r="Q1126" s="231" t="s">
        <v>152</v>
      </c>
      <c r="R1126" s="232" t="s">
        <v>70</v>
      </c>
      <c r="S1126" s="232" t="s">
        <v>139</v>
      </c>
    </row>
    <row r="1127" ht="15.75" customHeight="1">
      <c r="A1127" s="227">
        <v>2018.0</v>
      </c>
      <c r="B1127" s="228" t="s">
        <v>44</v>
      </c>
      <c r="C1127" s="229" t="s">
        <v>118</v>
      </c>
      <c r="D1127" s="230">
        <v>91.31848277452616</v>
      </c>
      <c r="E1127" s="230">
        <v>73.02949986113936</v>
      </c>
      <c r="F1127" s="230">
        <v>109.90824470250178</v>
      </c>
      <c r="G1127" s="230">
        <v>113.83154507844392</v>
      </c>
      <c r="H1127" s="230">
        <v>100.3498941505344</v>
      </c>
      <c r="I1127" s="230">
        <v>84.69700706909282</v>
      </c>
      <c r="J1127" s="230">
        <v>123.28180013783954</v>
      </c>
      <c r="K1127" s="230">
        <v>124.51972426315784</v>
      </c>
      <c r="L1127" s="230">
        <v>86.41561438431074</v>
      </c>
      <c r="M1127" s="230">
        <v>65.37045679273504</v>
      </c>
      <c r="N1127" s="230">
        <v>53.72566766169811</v>
      </c>
      <c r="O1127" s="230">
        <v>51.656352266048685</v>
      </c>
      <c r="P1127" s="230">
        <v>1078.1042891420284</v>
      </c>
      <c r="Q1127" s="231" t="s">
        <v>152</v>
      </c>
      <c r="R1127" s="232" t="s">
        <v>70</v>
      </c>
      <c r="S1127" s="232" t="s">
        <v>139</v>
      </c>
    </row>
    <row r="1128" ht="15.75" customHeight="1">
      <c r="A1128" s="227">
        <v>2018.0</v>
      </c>
      <c r="B1128" s="228" t="s">
        <v>44</v>
      </c>
      <c r="C1128" s="229" t="s">
        <v>119</v>
      </c>
      <c r="D1128" s="230">
        <v>2.4502406057625143</v>
      </c>
      <c r="E1128" s="230">
        <v>4.3806194044660876</v>
      </c>
      <c r="F1128" s="230">
        <v>4.044613339085357</v>
      </c>
      <c r="G1128" s="230">
        <v>2.531977301638485</v>
      </c>
      <c r="H1128" s="230">
        <v>3.4617467726076576</v>
      </c>
      <c r="I1128" s="230">
        <v>2.99360831217615</v>
      </c>
      <c r="J1128" s="230">
        <v>3.578332067591777</v>
      </c>
      <c r="K1128" s="230">
        <v>2.9867286010425875</v>
      </c>
      <c r="L1128" s="230">
        <v>4.747726997901655</v>
      </c>
      <c r="M1128" s="230">
        <v>3.5031256400210395</v>
      </c>
      <c r="N1128" s="230">
        <v>4.514096144363581</v>
      </c>
      <c r="O1128" s="230">
        <v>4.529133739438849</v>
      </c>
      <c r="P1128" s="230">
        <v>43.721948926095735</v>
      </c>
      <c r="Q1128" s="231" t="s">
        <v>152</v>
      </c>
      <c r="R1128" s="232" t="s">
        <v>70</v>
      </c>
      <c r="S1128" s="232" t="s">
        <v>139</v>
      </c>
    </row>
    <row r="1129" ht="15.75" customHeight="1">
      <c r="A1129" s="227">
        <v>2018.0</v>
      </c>
      <c r="B1129" s="228" t="s">
        <v>44</v>
      </c>
      <c r="C1129" s="229" t="s">
        <v>120</v>
      </c>
      <c r="D1129" s="230">
        <v>0.044338691549465487</v>
      </c>
      <c r="E1129" s="230">
        <v>0.07473566861299036</v>
      </c>
      <c r="F1129" s="230">
        <v>0.11121031060665405</v>
      </c>
      <c r="G1129" s="230">
        <v>0.24351641424966475</v>
      </c>
      <c r="H1129" s="230">
        <v>0.567084867961586</v>
      </c>
      <c r="I1129" s="230">
        <v>0.5044389880923481</v>
      </c>
      <c r="J1129" s="230">
        <v>0.48824482172485434</v>
      </c>
      <c r="K1129" s="230">
        <v>0.7294967363908671</v>
      </c>
      <c r="L1129" s="230">
        <v>0.664969780427531</v>
      </c>
      <c r="M1129" s="230">
        <v>0.20194904008414777</v>
      </c>
      <c r="N1129" s="230">
        <v>0.12298475354822444</v>
      </c>
      <c r="O1129" s="230">
        <v>0.05457297991063152</v>
      </c>
      <c r="P1129" s="230">
        <v>3.807543053158965</v>
      </c>
      <c r="Q1129" s="231" t="s">
        <v>152</v>
      </c>
      <c r="R1129" s="232" t="s">
        <v>70</v>
      </c>
      <c r="S1129" s="232" t="s">
        <v>139</v>
      </c>
    </row>
    <row r="1130" ht="15.75" customHeight="1">
      <c r="A1130" s="227">
        <v>2018.0</v>
      </c>
      <c r="B1130" s="228" t="s">
        <v>44</v>
      </c>
      <c r="C1130" s="229" t="s">
        <v>121</v>
      </c>
      <c r="D1130" s="230">
        <v>11.164852079325986</v>
      </c>
      <c r="E1130" s="230">
        <v>4.179910813750336</v>
      </c>
      <c r="F1130" s="230">
        <v>4.845864352058571</v>
      </c>
      <c r="G1130" s="230">
        <v>8.601470419334582</v>
      </c>
      <c r="H1130" s="230">
        <v>7.561233101859288</v>
      </c>
      <c r="I1130" s="230">
        <v>5.849501352246394</v>
      </c>
      <c r="J1130" s="230">
        <v>7.371193085077802</v>
      </c>
      <c r="K1130" s="230">
        <v>7.822826666518414</v>
      </c>
      <c r="L1130" s="230">
        <v>5.122416166906179</v>
      </c>
      <c r="M1130" s="230">
        <v>4.9381480631708286</v>
      </c>
      <c r="N1130" s="230">
        <v>4.147536309899835</v>
      </c>
      <c r="O1130" s="230">
        <v>8.670170032389722</v>
      </c>
      <c r="P1130" s="230">
        <v>80.27512244253792</v>
      </c>
      <c r="Q1130" s="231" t="s">
        <v>152</v>
      </c>
      <c r="R1130" s="232" t="s">
        <v>70</v>
      </c>
      <c r="S1130" s="232" t="s">
        <v>139</v>
      </c>
    </row>
    <row r="1131" ht="15.75" customHeight="1">
      <c r="A1131" s="227">
        <v>2018.0</v>
      </c>
      <c r="B1131" s="228" t="s">
        <v>44</v>
      </c>
      <c r="C1131" s="229" t="s">
        <v>122</v>
      </c>
      <c r="D1131" s="230">
        <v>58.540275436972</v>
      </c>
      <c r="E1131" s="230">
        <v>56.986090456067245</v>
      </c>
      <c r="F1131" s="230">
        <v>90.93101474477385</v>
      </c>
      <c r="G1131" s="230">
        <v>82.74725128702121</v>
      </c>
      <c r="H1131" s="230">
        <v>71.69583730286716</v>
      </c>
      <c r="I1131" s="230">
        <v>60.34384123483653</v>
      </c>
      <c r="J1131" s="230">
        <v>93.65702044997748</v>
      </c>
      <c r="K1131" s="230">
        <v>90.28321684369719</v>
      </c>
      <c r="L1131" s="230">
        <v>63.2011064285202</v>
      </c>
      <c r="M1131" s="230">
        <v>45.16501888606663</v>
      </c>
      <c r="N1131" s="230">
        <v>37.628009676661314</v>
      </c>
      <c r="O1131" s="230">
        <v>23.135593354106852</v>
      </c>
      <c r="P1131" s="230">
        <v>774.3142761015678</v>
      </c>
      <c r="Q1131" s="231" t="s">
        <v>152</v>
      </c>
      <c r="R1131" s="232" t="s">
        <v>70</v>
      </c>
      <c r="S1131" s="232" t="s">
        <v>139</v>
      </c>
    </row>
    <row r="1132" ht="15.75" customHeight="1">
      <c r="A1132" s="227">
        <v>2018.0</v>
      </c>
      <c r="B1132" s="228" t="s">
        <v>44</v>
      </c>
      <c r="C1132" s="229" t="s">
        <v>123</v>
      </c>
      <c r="D1132" s="230">
        <v>72.19970681360996</v>
      </c>
      <c r="E1132" s="230">
        <v>65.62135634289666</v>
      </c>
      <c r="F1132" s="230">
        <v>99.93270274652443</v>
      </c>
      <c r="G1132" s="230">
        <v>94.12421542224395</v>
      </c>
      <c r="H1132" s="230">
        <v>83.2859020452957</v>
      </c>
      <c r="I1132" s="230">
        <v>69.69138988735142</v>
      </c>
      <c r="J1132" s="230">
        <v>105.09479042437191</v>
      </c>
      <c r="K1132" s="230">
        <v>101.82226884764906</v>
      </c>
      <c r="L1132" s="230">
        <v>73.73621937375556</v>
      </c>
      <c r="M1132" s="230">
        <v>53.808241629342646</v>
      </c>
      <c r="N1132" s="230">
        <v>46.41262688447296</v>
      </c>
      <c r="O1132" s="230">
        <v>36.38947010584606</v>
      </c>
      <c r="P1132" s="230">
        <v>902.1188905233604</v>
      </c>
      <c r="Q1132" s="231" t="s">
        <v>152</v>
      </c>
      <c r="R1132" s="232" t="s">
        <v>70</v>
      </c>
      <c r="S1132" s="232" t="s">
        <v>139</v>
      </c>
    </row>
    <row r="1133" ht="15.75" customHeight="1">
      <c r="A1133" s="227">
        <v>2018.0</v>
      </c>
      <c r="B1133" s="228" t="s">
        <v>44</v>
      </c>
      <c r="C1133" s="229" t="s">
        <v>124</v>
      </c>
      <c r="D1133" s="230">
        <v>1478.0</v>
      </c>
      <c r="E1133" s="230">
        <v>1502.0</v>
      </c>
      <c r="F1133" s="230">
        <v>1512.8387096774195</v>
      </c>
      <c r="G1133" s="230">
        <v>1530.0</v>
      </c>
      <c r="H1133" s="230">
        <v>1530.0</v>
      </c>
      <c r="I1133" s="230">
        <v>1547.0</v>
      </c>
      <c r="J1133" s="230">
        <v>1547.0</v>
      </c>
      <c r="K1133" s="230">
        <v>1547.0</v>
      </c>
      <c r="L1133" s="230">
        <v>1547.0</v>
      </c>
      <c r="M1133" s="230">
        <v>1547.0</v>
      </c>
      <c r="N1133" s="230">
        <v>1547.0</v>
      </c>
      <c r="O1133" s="230">
        <v>1523.0</v>
      </c>
      <c r="P1133" s="230">
        <v>1547.0</v>
      </c>
      <c r="Q1133" s="231" t="s">
        <v>152</v>
      </c>
      <c r="R1133" s="232" t="s">
        <v>70</v>
      </c>
      <c r="S1133" s="232" t="s">
        <v>139</v>
      </c>
    </row>
    <row r="1134" ht="15.75" customHeight="1">
      <c r="A1134" s="227">
        <v>2018.0</v>
      </c>
      <c r="B1134" s="228" t="s">
        <v>44</v>
      </c>
      <c r="C1134" s="229" t="s">
        <v>125</v>
      </c>
      <c r="D1134" s="230">
        <v>338.14224270353304</v>
      </c>
      <c r="E1134" s="230">
        <v>359.73824884792623</v>
      </c>
      <c r="F1134" s="230">
        <v>581.4149001536098</v>
      </c>
      <c r="G1134" s="230">
        <v>725.6</v>
      </c>
      <c r="H1134" s="230">
        <v>725.6</v>
      </c>
      <c r="I1134" s="230">
        <v>725.6</v>
      </c>
      <c r="J1134" s="230">
        <v>725.6</v>
      </c>
      <c r="K1134" s="230">
        <v>725.6</v>
      </c>
      <c r="L1134" s="230">
        <v>717.9778801843318</v>
      </c>
      <c r="M1134" s="230">
        <v>666.5285714285715</v>
      </c>
      <c r="N1134" s="230">
        <v>406.7413210445469</v>
      </c>
      <c r="O1134" s="230">
        <v>371.1714285714286</v>
      </c>
      <c r="P1134" s="230">
        <v>725.6</v>
      </c>
      <c r="Q1134" s="231" t="s">
        <v>152</v>
      </c>
      <c r="R1134" s="232" t="s">
        <v>70</v>
      </c>
      <c r="S1134" s="232" t="s">
        <v>139</v>
      </c>
    </row>
    <row r="1135" ht="15.75" customHeight="1">
      <c r="A1135" s="227">
        <v>2018.0</v>
      </c>
      <c r="B1135" s="228" t="s">
        <v>44</v>
      </c>
      <c r="C1135" s="229" t="s">
        <v>126</v>
      </c>
      <c r="D1135" s="230">
        <v>1816.1422427035332</v>
      </c>
      <c r="E1135" s="230">
        <v>1861.7382488479261</v>
      </c>
      <c r="F1135" s="230">
        <v>2094.2536098310293</v>
      </c>
      <c r="G1135" s="230">
        <v>2255.6</v>
      </c>
      <c r="H1135" s="230">
        <v>2255.6</v>
      </c>
      <c r="I1135" s="230">
        <v>2272.6</v>
      </c>
      <c r="J1135" s="230">
        <v>2272.6</v>
      </c>
      <c r="K1135" s="230">
        <v>2272.6</v>
      </c>
      <c r="L1135" s="230">
        <v>2264.9778801843318</v>
      </c>
      <c r="M1135" s="230">
        <v>2213.5285714285715</v>
      </c>
      <c r="N1135" s="230">
        <v>1953.741321044547</v>
      </c>
      <c r="O1135" s="230">
        <v>1894.1714285714286</v>
      </c>
      <c r="P1135" s="230">
        <v>2272.6</v>
      </c>
      <c r="Q1135" s="231" t="s">
        <v>152</v>
      </c>
      <c r="R1135" s="232" t="s">
        <v>70</v>
      </c>
      <c r="S1135" s="232" t="s">
        <v>139</v>
      </c>
    </row>
    <row r="1136" ht="15.75" customHeight="1">
      <c r="A1136" s="227">
        <v>2018.0</v>
      </c>
      <c r="B1136" s="228" t="s">
        <v>44</v>
      </c>
      <c r="C1136" s="229" t="s">
        <v>127</v>
      </c>
      <c r="D1136" s="230">
        <v>6422.632126337225</v>
      </c>
      <c r="E1136" s="230">
        <v>3241.6709789126126</v>
      </c>
      <c r="F1136" s="230">
        <v>3758.5161261265334</v>
      </c>
      <c r="G1136" s="230">
        <v>6342.30090533301</v>
      </c>
      <c r="H1136" s="230">
        <v>6053.517930826652</v>
      </c>
      <c r="I1136" s="230">
        <v>5261.584155932888</v>
      </c>
      <c r="J1136" s="230">
        <v>6943.858491508292</v>
      </c>
      <c r="K1136" s="230">
        <v>8055.957019869176</v>
      </c>
      <c r="L1136" s="230">
        <v>5166.321586901555</v>
      </c>
      <c r="M1136" s="230">
        <v>4308.327655398583</v>
      </c>
      <c r="N1136" s="230">
        <v>3439.630182617462</v>
      </c>
      <c r="O1136" s="230">
        <v>5801.187086183831</v>
      </c>
      <c r="P1136" s="230">
        <v>64795.50424594782</v>
      </c>
      <c r="Q1136" s="231" t="s">
        <v>152</v>
      </c>
      <c r="R1136" s="232" t="s">
        <v>70</v>
      </c>
      <c r="S1136" s="232" t="s">
        <v>139</v>
      </c>
    </row>
    <row r="1137" ht="15.75" customHeight="1">
      <c r="A1137" s="227">
        <v>2018.0</v>
      </c>
      <c r="B1137" s="228" t="s">
        <v>44</v>
      </c>
      <c r="C1137" s="229" t="s">
        <v>128</v>
      </c>
      <c r="D1137" s="230">
        <v>956.3359719106295</v>
      </c>
      <c r="E1137" s="230">
        <v>606.6280914744061</v>
      </c>
      <c r="F1137" s="230">
        <v>664.6081172088536</v>
      </c>
      <c r="G1137" s="230">
        <v>946.995217435197</v>
      </c>
      <c r="H1137" s="230">
        <v>885.5350132819723</v>
      </c>
      <c r="I1137" s="230">
        <v>804.8380705170032</v>
      </c>
      <c r="J1137" s="230">
        <v>919.1210896088062</v>
      </c>
      <c r="K1137" s="230">
        <v>1004.6345459506994</v>
      </c>
      <c r="L1137" s="230">
        <v>791.3384948108478</v>
      </c>
      <c r="M1137" s="230">
        <v>714.1265642954531</v>
      </c>
      <c r="N1137" s="230">
        <v>630.4602670613992</v>
      </c>
      <c r="O1137" s="230">
        <v>885.8222778066104</v>
      </c>
      <c r="P1137" s="230">
        <v>817.5369767801566</v>
      </c>
      <c r="Q1137" s="231" t="s">
        <v>152</v>
      </c>
      <c r="R1137" s="232" t="s">
        <v>70</v>
      </c>
      <c r="S1137" s="232" t="s">
        <v>139</v>
      </c>
    </row>
    <row r="1138" ht="15.75" customHeight="1">
      <c r="A1138" s="227">
        <v>2018.0</v>
      </c>
      <c r="B1138" s="228" t="s">
        <v>44</v>
      </c>
      <c r="C1138" s="229" t="s">
        <v>129</v>
      </c>
      <c r="D1138" s="230">
        <v>114.60143509198971</v>
      </c>
      <c r="E1138" s="230">
        <v>49.38746010959274</v>
      </c>
      <c r="F1138" s="230">
        <v>58.057764244325085</v>
      </c>
      <c r="G1138" s="230">
        <v>108.20890192707057</v>
      </c>
      <c r="H1138" s="230">
        <v>97.56760661355763</v>
      </c>
      <c r="I1138" s="230">
        <v>81.84708318343195</v>
      </c>
      <c r="J1138" s="230">
        <v>102.78448349839634</v>
      </c>
      <c r="K1138" s="230">
        <v>118.76073487662113</v>
      </c>
      <c r="L1138" s="230">
        <v>79.63801191399585</v>
      </c>
      <c r="M1138" s="230">
        <v>65.03884939808147</v>
      </c>
      <c r="N1138" s="230">
        <v>51.29675305474158</v>
      </c>
      <c r="O1138" s="230">
        <v>99.28067161447596</v>
      </c>
      <c r="P1138" s="230">
        <v>1026.4697555262799</v>
      </c>
      <c r="Q1138" s="231" t="s">
        <v>152</v>
      </c>
      <c r="R1138" s="232" t="s">
        <v>70</v>
      </c>
      <c r="S1138" s="232" t="s">
        <v>139</v>
      </c>
    </row>
    <row r="1139" ht="15.75" customHeight="1">
      <c r="A1139" s="227">
        <v>2018.0</v>
      </c>
      <c r="B1139" s="228" t="s">
        <v>44</v>
      </c>
      <c r="C1139" s="229" t="s">
        <v>130</v>
      </c>
      <c r="D1139" s="230">
        <v>47.514161101543536</v>
      </c>
      <c r="E1139" s="230">
        <v>25.823014428071936</v>
      </c>
      <c r="F1139" s="230">
        <v>27.061133145058555</v>
      </c>
      <c r="G1139" s="230">
        <v>39.47752600607852</v>
      </c>
      <c r="H1139" s="230">
        <v>39.40935657608624</v>
      </c>
      <c r="I1139" s="230">
        <v>31.59361296363211</v>
      </c>
      <c r="J1139" s="230">
        <v>39.55403748156101</v>
      </c>
      <c r="K1139" s="230">
        <v>40.139603127273006</v>
      </c>
      <c r="L1139" s="230">
        <v>35.92374601494801</v>
      </c>
      <c r="M1139" s="230">
        <v>27.881881344570616</v>
      </c>
      <c r="N1139" s="230">
        <v>27.41051361050016</v>
      </c>
      <c r="O1139" s="230">
        <v>45.4592033068523</v>
      </c>
      <c r="P1139" s="230">
        <v>427.24778910617607</v>
      </c>
      <c r="Q1139" s="231" t="s">
        <v>152</v>
      </c>
      <c r="R1139" s="232" t="s">
        <v>70</v>
      </c>
      <c r="S1139" s="232" t="s">
        <v>139</v>
      </c>
    </row>
    <row r="1140" ht="15.75" customHeight="1">
      <c r="A1140" s="227">
        <v>2018.0</v>
      </c>
      <c r="B1140" s="228" t="s">
        <v>44</v>
      </c>
      <c r="C1140" s="229" t="s">
        <v>131</v>
      </c>
      <c r="D1140" s="230">
        <v>32.778207337554164</v>
      </c>
      <c r="E1140" s="230">
        <v>16.043409405072104</v>
      </c>
      <c r="F1140" s="230">
        <v>18.977229957727936</v>
      </c>
      <c r="G1140" s="230">
        <v>31.084293791422713</v>
      </c>
      <c r="H1140" s="230">
        <v>28.654056847667235</v>
      </c>
      <c r="I1140" s="230">
        <v>24.353165834256288</v>
      </c>
      <c r="J1140" s="230">
        <v>29.62477968786206</v>
      </c>
      <c r="K1140" s="230">
        <v>34.23650741946065</v>
      </c>
      <c r="L1140" s="230">
        <v>23.21450795579054</v>
      </c>
      <c r="M1140" s="230">
        <v>20.205437906668415</v>
      </c>
      <c r="N1140" s="230">
        <v>16.097657985036797</v>
      </c>
      <c r="O1140" s="230">
        <v>28.52075891194183</v>
      </c>
      <c r="P1140" s="230">
        <v>303.79001304046074</v>
      </c>
      <c r="Q1140" s="231" t="s">
        <v>152</v>
      </c>
      <c r="R1140" s="232" t="s">
        <v>70</v>
      </c>
      <c r="S1140" s="232" t="s">
        <v>139</v>
      </c>
    </row>
    <row r="1141" ht="15.75" customHeight="1">
      <c r="A1141" s="227">
        <v>2018.0</v>
      </c>
      <c r="B1141" s="228" t="s">
        <v>44</v>
      </c>
      <c r="C1141" s="229" t="s">
        <v>132</v>
      </c>
      <c r="D1141" s="230">
        <v>13.659431376637965</v>
      </c>
      <c r="E1141" s="230">
        <v>8.635265886829414</v>
      </c>
      <c r="F1141" s="230">
        <v>9.001688001750583</v>
      </c>
      <c r="G1141" s="230">
        <v>11.376964135222732</v>
      </c>
      <c r="H1141" s="230">
        <v>11.590064742428531</v>
      </c>
      <c r="I1141" s="230">
        <v>9.347548652514892</v>
      </c>
      <c r="J1141" s="230">
        <v>11.437769974394433</v>
      </c>
      <c r="K1141" s="230">
        <v>11.539052003951868</v>
      </c>
      <c r="L1141" s="230">
        <v>10.535112945235365</v>
      </c>
      <c r="M1141" s="230">
        <v>8.643222743276016</v>
      </c>
      <c r="N1141" s="230">
        <v>8.78461720781164</v>
      </c>
      <c r="O1141" s="230">
        <v>13.253876751739202</v>
      </c>
      <c r="P1141" s="230">
        <v>127.80461442179262</v>
      </c>
      <c r="Q1141" s="231" t="s">
        <v>152</v>
      </c>
      <c r="R1141" s="232" t="s">
        <v>70</v>
      </c>
      <c r="S1141" s="232" t="s">
        <v>139</v>
      </c>
    </row>
    <row r="1142" ht="15.75" customHeight="1">
      <c r="A1142" s="227">
        <v>2019.0</v>
      </c>
      <c r="B1142" s="228" t="s">
        <v>44</v>
      </c>
      <c r="C1142" s="229" t="s">
        <v>73</v>
      </c>
      <c r="D1142" s="230">
        <v>12355.34192421268</v>
      </c>
      <c r="E1142" s="230">
        <v>8801.358433843341</v>
      </c>
      <c r="F1142" s="230">
        <v>12981.307419479548</v>
      </c>
      <c r="G1142" s="230">
        <v>16071.255645173122</v>
      </c>
      <c r="H1142" s="230">
        <v>14439.395961953891</v>
      </c>
      <c r="I1142" s="230">
        <v>11599.443640356778</v>
      </c>
      <c r="J1142" s="230">
        <v>18324.024471416124</v>
      </c>
      <c r="K1142" s="230">
        <v>18339.32419667531</v>
      </c>
      <c r="L1142" s="230">
        <v>11737.862281773345</v>
      </c>
      <c r="M1142" s="230">
        <v>8451.205156517737</v>
      </c>
      <c r="N1142" s="230">
        <v>6908.164907180483</v>
      </c>
      <c r="O1142" s="230">
        <v>7378.025229487836</v>
      </c>
      <c r="P1142" s="230">
        <v>147386.70926807018</v>
      </c>
      <c r="Q1142" s="231" t="s">
        <v>153</v>
      </c>
      <c r="R1142" s="232" t="s">
        <v>70</v>
      </c>
      <c r="S1142" s="232" t="s">
        <v>139</v>
      </c>
    </row>
    <row r="1143" ht="15.75" customHeight="1">
      <c r="A1143" s="227">
        <v>2019.0</v>
      </c>
      <c r="B1143" s="228" t="s">
        <v>44</v>
      </c>
      <c r="C1143" s="229" t="s">
        <v>77</v>
      </c>
      <c r="D1143" s="230">
        <v>4101.095299185572</v>
      </c>
      <c r="E1143" s="230">
        <v>2931.8980642403467</v>
      </c>
      <c r="F1143" s="230">
        <v>4369.813293044153</v>
      </c>
      <c r="G1143" s="230">
        <v>5382.558638393834</v>
      </c>
      <c r="H1143" s="230">
        <v>4800.932401656684</v>
      </c>
      <c r="I1143" s="230">
        <v>3829.2467995926045</v>
      </c>
      <c r="J1143" s="230">
        <v>6103.177451644707</v>
      </c>
      <c r="K1143" s="230">
        <v>6066.085254620513</v>
      </c>
      <c r="L1143" s="230">
        <v>3884.1549156039237</v>
      </c>
      <c r="M1143" s="230">
        <v>2762.045850494781</v>
      </c>
      <c r="N1143" s="230">
        <v>2255.319810894904</v>
      </c>
      <c r="O1143" s="230">
        <v>2375.4169174139915</v>
      </c>
      <c r="P1143" s="230">
        <v>48861.74469678602</v>
      </c>
      <c r="Q1143" s="231" t="s">
        <v>153</v>
      </c>
      <c r="R1143" s="232" t="s">
        <v>70</v>
      </c>
      <c r="S1143" s="232" t="s">
        <v>139</v>
      </c>
    </row>
    <row r="1144" ht="15.75" customHeight="1">
      <c r="A1144" s="227">
        <v>2019.0</v>
      </c>
      <c r="B1144" s="228" t="s">
        <v>44</v>
      </c>
      <c r="C1144" s="229" t="s">
        <v>78</v>
      </c>
      <c r="D1144" s="230">
        <v>16456.43722339825</v>
      </c>
      <c r="E1144" s="230">
        <v>11733.256498083687</v>
      </c>
      <c r="F1144" s="230">
        <v>17351.1207125237</v>
      </c>
      <c r="G1144" s="230">
        <v>21453.814283566957</v>
      </c>
      <c r="H1144" s="230">
        <v>19240.328363610577</v>
      </c>
      <c r="I1144" s="230">
        <v>15428.690439949383</v>
      </c>
      <c r="J1144" s="230">
        <v>24427.20192306083</v>
      </c>
      <c r="K1144" s="230">
        <v>24405.40945129582</v>
      </c>
      <c r="L1144" s="230">
        <v>15622.017197377269</v>
      </c>
      <c r="M1144" s="230">
        <v>11213.251007012517</v>
      </c>
      <c r="N1144" s="230">
        <v>9163.484718075388</v>
      </c>
      <c r="O1144" s="230">
        <v>9753.442146901827</v>
      </c>
      <c r="P1144" s="230">
        <v>196248.45396485625</v>
      </c>
      <c r="Q1144" s="231" t="s">
        <v>153</v>
      </c>
      <c r="R1144" s="232" t="s">
        <v>70</v>
      </c>
      <c r="S1144" s="232" t="s">
        <v>139</v>
      </c>
    </row>
    <row r="1145" ht="15.75" customHeight="1">
      <c r="A1145" s="227">
        <v>2019.0</v>
      </c>
      <c r="B1145" s="228" t="s">
        <v>44</v>
      </c>
      <c r="C1145" s="229" t="s">
        <v>79</v>
      </c>
      <c r="D1145" s="230">
        <v>10296.118270177232</v>
      </c>
      <c r="E1145" s="230">
        <v>7334.465361536118</v>
      </c>
      <c r="F1145" s="230">
        <v>10817.756182899624</v>
      </c>
      <c r="G1145" s="230">
        <v>13392.71303764427</v>
      </c>
      <c r="H1145" s="230">
        <v>12032.82996829491</v>
      </c>
      <c r="I1145" s="230">
        <v>9666.203033630649</v>
      </c>
      <c r="J1145" s="230">
        <v>15270.02039284677</v>
      </c>
      <c r="K1145" s="230">
        <v>15282.77016389609</v>
      </c>
      <c r="L1145" s="230">
        <v>9781.551901477787</v>
      </c>
      <c r="M1145" s="230">
        <v>7042.670963764781</v>
      </c>
      <c r="N1145" s="230">
        <v>5756.804089317069</v>
      </c>
      <c r="O1145" s="230">
        <v>6148.35435790653</v>
      </c>
      <c r="P1145" s="230">
        <v>122822.25772339183</v>
      </c>
      <c r="Q1145" s="231" t="s">
        <v>153</v>
      </c>
      <c r="R1145" s="232" t="s">
        <v>70</v>
      </c>
      <c r="S1145" s="232" t="s">
        <v>139</v>
      </c>
    </row>
    <row r="1146" ht="15.75" customHeight="1">
      <c r="A1146" s="227">
        <v>2019.0</v>
      </c>
      <c r="B1146" s="228" t="s">
        <v>44</v>
      </c>
      <c r="C1146" s="229" t="s">
        <v>80</v>
      </c>
      <c r="D1146" s="230">
        <v>2059.223654035447</v>
      </c>
      <c r="E1146" s="230">
        <v>1466.8930723072235</v>
      </c>
      <c r="F1146" s="230">
        <v>2163.551236579925</v>
      </c>
      <c r="G1146" s="230">
        <v>2678.542607528854</v>
      </c>
      <c r="H1146" s="230">
        <v>2406.565993658982</v>
      </c>
      <c r="I1146" s="230">
        <v>1933.24060672613</v>
      </c>
      <c r="J1146" s="230">
        <v>3054.0040785693545</v>
      </c>
      <c r="K1146" s="230">
        <v>3056.554032779218</v>
      </c>
      <c r="L1146" s="230">
        <v>1956.3103802955575</v>
      </c>
      <c r="M1146" s="230">
        <v>1408.5341927529564</v>
      </c>
      <c r="N1146" s="230">
        <v>1151.360817863414</v>
      </c>
      <c r="O1146" s="230">
        <v>1229.670871581306</v>
      </c>
      <c r="P1146" s="230">
        <v>24564.45154467837</v>
      </c>
      <c r="Q1146" s="231" t="s">
        <v>153</v>
      </c>
      <c r="R1146" s="232" t="s">
        <v>70</v>
      </c>
      <c r="S1146" s="232" t="s">
        <v>139</v>
      </c>
    </row>
    <row r="1147" ht="15.75" customHeight="1">
      <c r="A1147" s="227">
        <v>2019.0</v>
      </c>
      <c r="B1147" s="228" t="s">
        <v>44</v>
      </c>
      <c r="C1147" s="229" t="s">
        <v>81</v>
      </c>
      <c r="D1147" s="230">
        <v>1411.1517840338897</v>
      </c>
      <c r="E1147" s="230">
        <v>1575.3253395878482</v>
      </c>
      <c r="F1147" s="230">
        <v>1758.2672326634652</v>
      </c>
      <c r="G1147" s="230">
        <v>1912.3271386986135</v>
      </c>
      <c r="H1147" s="230">
        <v>2401.640880488756</v>
      </c>
      <c r="I1147" s="230">
        <v>2408.120629305687</v>
      </c>
      <c r="J1147" s="230">
        <v>3130.0989892325742</v>
      </c>
      <c r="K1147" s="230">
        <v>3603.572223909048</v>
      </c>
      <c r="L1147" s="230">
        <v>2402.491341871306</v>
      </c>
      <c r="M1147" s="230">
        <v>2210.486770233794</v>
      </c>
      <c r="N1147" s="230">
        <v>1839.7555634618957</v>
      </c>
      <c r="O1147" s="230">
        <v>1621.378614124712</v>
      </c>
      <c r="P1147" s="230">
        <v>26274.61650761159</v>
      </c>
      <c r="Q1147" s="231" t="s">
        <v>153</v>
      </c>
      <c r="R1147" s="232" t="s">
        <v>70</v>
      </c>
      <c r="S1147" s="232" t="s">
        <v>139</v>
      </c>
    </row>
    <row r="1148" ht="15.75" customHeight="1">
      <c r="A1148" s="227">
        <v>2019.0</v>
      </c>
      <c r="B1148" s="228" t="s">
        <v>44</v>
      </c>
      <c r="C1148" s="229" t="s">
        <v>82</v>
      </c>
      <c r="D1148" s="230">
        <v>144.61884745430677</v>
      </c>
      <c r="E1148" s="230">
        <v>171.59865454047548</v>
      </c>
      <c r="F1148" s="230">
        <v>232.30592281130686</v>
      </c>
      <c r="G1148" s="230">
        <v>567.2127774635258</v>
      </c>
      <c r="H1148" s="230">
        <v>1073.1781752519273</v>
      </c>
      <c r="I1148" s="230">
        <v>1002.9774199337039</v>
      </c>
      <c r="J1148" s="230">
        <v>1080.8396587969203</v>
      </c>
      <c r="K1148" s="230">
        <v>1404.9211632200659</v>
      </c>
      <c r="L1148" s="230">
        <v>1066.160568131378</v>
      </c>
      <c r="M1148" s="230">
        <v>361.70086017784627</v>
      </c>
      <c r="N1148" s="230">
        <v>246.07230928834514</v>
      </c>
      <c r="O1148" s="230">
        <v>177.84260439700677</v>
      </c>
      <c r="P1148" s="230">
        <v>7529.428961466808</v>
      </c>
      <c r="Q1148" s="231" t="s">
        <v>153</v>
      </c>
      <c r="R1148" s="232" t="s">
        <v>70</v>
      </c>
      <c r="S1148" s="232" t="s">
        <v>139</v>
      </c>
    </row>
    <row r="1149" ht="15.75" customHeight="1">
      <c r="A1149" s="227">
        <v>2019.0</v>
      </c>
      <c r="B1149" s="228" t="s">
        <v>44</v>
      </c>
      <c r="C1149" s="229" t="s">
        <v>83</v>
      </c>
      <c r="D1149" s="230">
        <v>5043.164267492634</v>
      </c>
      <c r="E1149" s="230">
        <v>1580.2178150135762</v>
      </c>
      <c r="F1149" s="230">
        <v>1900.8559429124887</v>
      </c>
      <c r="G1149" s="230">
        <v>4247.500563579258</v>
      </c>
      <c r="H1149" s="230">
        <v>3062.956076433331</v>
      </c>
      <c r="I1149" s="230">
        <v>2246.603382786432</v>
      </c>
      <c r="J1149" s="230">
        <v>3389.0604906406434</v>
      </c>
      <c r="K1149" s="230">
        <v>3719.6627890208465</v>
      </c>
      <c r="L1149" s="230">
        <v>2021.4896145227508</v>
      </c>
      <c r="M1149" s="230">
        <v>1948.474863503028</v>
      </c>
      <c r="N1149" s="230">
        <v>1541.2124614756128</v>
      </c>
      <c r="O1149" s="230">
        <v>4040.9317123435167</v>
      </c>
      <c r="P1149" s="230">
        <v>34742.129979724115</v>
      </c>
      <c r="Q1149" s="231" t="s">
        <v>153</v>
      </c>
      <c r="R1149" s="232" t="s">
        <v>70</v>
      </c>
      <c r="S1149" s="232" t="s">
        <v>139</v>
      </c>
    </row>
    <row r="1150" ht="15.75" customHeight="1">
      <c r="A1150" s="227">
        <v>2019.0</v>
      </c>
      <c r="B1150" s="228" t="s">
        <v>44</v>
      </c>
      <c r="C1150" s="229" t="s">
        <v>84</v>
      </c>
      <c r="D1150" s="230">
        <v>9857.50232441742</v>
      </c>
      <c r="E1150" s="230">
        <v>8406.114688941787</v>
      </c>
      <c r="F1150" s="230">
        <v>13459.691614136442</v>
      </c>
      <c r="G1150" s="230">
        <v>14726.77380382556</v>
      </c>
      <c r="H1150" s="230">
        <v>12702.553231436563</v>
      </c>
      <c r="I1150" s="230">
        <v>9770.989007923561</v>
      </c>
      <c r="J1150" s="230">
        <v>16827.202784390694</v>
      </c>
      <c r="K1150" s="230">
        <v>15677.25327514586</v>
      </c>
      <c r="L1150" s="230">
        <v>10131.875672851835</v>
      </c>
      <c r="M1150" s="230">
        <v>6692.5885130978495</v>
      </c>
      <c r="N1150" s="230">
        <v>5536.444383849534</v>
      </c>
      <c r="O1150" s="230">
        <v>3913.2892160365927</v>
      </c>
      <c r="P1150" s="230">
        <v>127702.27851605369</v>
      </c>
      <c r="Q1150" s="231" t="s">
        <v>153</v>
      </c>
      <c r="R1150" s="232" t="s">
        <v>70</v>
      </c>
      <c r="S1150" s="232" t="s">
        <v>139</v>
      </c>
    </row>
    <row r="1151" ht="15.75" customHeight="1">
      <c r="A1151" s="227">
        <v>2019.0</v>
      </c>
      <c r="B1151" s="228" t="s">
        <v>44</v>
      </c>
      <c r="C1151" s="229" t="s">
        <v>85</v>
      </c>
      <c r="D1151" s="230">
        <v>474.6121222648204</v>
      </c>
      <c r="E1151" s="230">
        <v>529.1231617409635</v>
      </c>
      <c r="F1151" s="230">
        <v>598.5391011617179</v>
      </c>
      <c r="G1151" s="230">
        <v>693.5915739129824</v>
      </c>
      <c r="H1151" s="230">
        <v>882.1771551046281</v>
      </c>
      <c r="I1151" s="230">
        <v>870.9846658712934</v>
      </c>
      <c r="J1151" s="230">
        <v>1401.5535998368582</v>
      </c>
      <c r="K1151" s="230">
        <v>1623.4400218586259</v>
      </c>
      <c r="L1151" s="230">
        <v>879.9061394537277</v>
      </c>
      <c r="M1151" s="230">
        <v>765.1295951499154</v>
      </c>
      <c r="N1151" s="230">
        <v>621.652818901088</v>
      </c>
      <c r="O1151" s="230">
        <v>547.0085472197853</v>
      </c>
      <c r="P1151" s="230">
        <v>9887.718502476406</v>
      </c>
      <c r="Q1151" s="231" t="s">
        <v>153</v>
      </c>
      <c r="R1151" s="232" t="s">
        <v>70</v>
      </c>
      <c r="S1151" s="232" t="s">
        <v>139</v>
      </c>
    </row>
    <row r="1152" ht="15.75" customHeight="1">
      <c r="A1152" s="227">
        <v>2019.0</v>
      </c>
      <c r="B1152" s="228" t="s">
        <v>44</v>
      </c>
      <c r="C1152" s="229" t="s">
        <v>86</v>
      </c>
      <c r="D1152" s="230">
        <v>3047.333639792765</v>
      </c>
      <c r="E1152" s="230">
        <v>2053.632258292013</v>
      </c>
      <c r="F1152" s="230">
        <v>3040.359463315697</v>
      </c>
      <c r="G1152" s="230">
        <v>3854.80569967774</v>
      </c>
      <c r="H1152" s="230">
        <v>3394.2832911865116</v>
      </c>
      <c r="I1152" s="230">
        <v>2692.8227273060866</v>
      </c>
      <c r="J1152" s="230">
        <v>4177.3957572550935</v>
      </c>
      <c r="K1152" s="230">
        <v>4151.828700625113</v>
      </c>
      <c r="L1152" s="230">
        <v>2714.483350290216</v>
      </c>
      <c r="M1152" s="230">
        <v>1947.6873544147081</v>
      </c>
      <c r="N1152" s="230">
        <v>1590.595723501436</v>
      </c>
      <c r="O1152" s="230">
        <v>1819.3993796021105</v>
      </c>
      <c r="P1152" s="230">
        <v>34484.62734525949</v>
      </c>
      <c r="Q1152" s="231" t="s">
        <v>153</v>
      </c>
      <c r="R1152" s="232" t="s">
        <v>70</v>
      </c>
      <c r="S1152" s="232" t="s">
        <v>139</v>
      </c>
    </row>
    <row r="1153" ht="15.75" customHeight="1">
      <c r="A1153" s="227">
        <v>2019.0</v>
      </c>
      <c r="B1153" s="228" t="s">
        <v>44</v>
      </c>
      <c r="C1153" s="229" t="s">
        <v>87</v>
      </c>
      <c r="D1153" s="230">
        <v>1155.9451515145192</v>
      </c>
      <c r="E1153" s="230">
        <v>801.4313924025466</v>
      </c>
      <c r="F1153" s="230">
        <v>1203.669879467626</v>
      </c>
      <c r="G1153" s="230">
        <v>1497.768380180752</v>
      </c>
      <c r="H1153" s="230">
        <v>1325.1481590515293</v>
      </c>
      <c r="I1153" s="230">
        <v>1047.1048627037312</v>
      </c>
      <c r="J1153" s="230">
        <v>1643.4609461921782</v>
      </c>
      <c r="K1153" s="230">
        <v>1623.606316498849</v>
      </c>
      <c r="L1153" s="230">
        <v>1059.817090206618</v>
      </c>
      <c r="M1153" s="230">
        <v>739.2515981546096</v>
      </c>
      <c r="N1153" s="230">
        <v>605.1507599441628</v>
      </c>
      <c r="O1153" s="230">
        <v>658.8493643624741</v>
      </c>
      <c r="P1153" s="230">
        <v>13361.203900679595</v>
      </c>
      <c r="Q1153" s="231" t="s">
        <v>153</v>
      </c>
      <c r="R1153" s="232" t="s">
        <v>70</v>
      </c>
      <c r="S1153" s="232" t="s">
        <v>139</v>
      </c>
    </row>
    <row r="1154" ht="15.75" customHeight="1">
      <c r="A1154" s="227">
        <v>2019.0</v>
      </c>
      <c r="B1154" s="228" t="s">
        <v>44</v>
      </c>
      <c r="C1154" s="229" t="s">
        <v>88</v>
      </c>
      <c r="D1154" s="230">
        <v>3977.0145368200438</v>
      </c>
      <c r="E1154" s="230">
        <v>2844.6965514482076</v>
      </c>
      <c r="F1154" s="230">
        <v>4327.6641288504115</v>
      </c>
      <c r="G1154" s="230">
        <v>5261.0679278724465</v>
      </c>
      <c r="H1154" s="230">
        <v>4590.600152670713</v>
      </c>
      <c r="I1154" s="230">
        <v>3599.6857988174725</v>
      </c>
      <c r="J1154" s="230">
        <v>5777.713983800429</v>
      </c>
      <c r="K1154" s="230">
        <v>5629.73496129764</v>
      </c>
      <c r="L1154" s="230">
        <v>3659.178174345178</v>
      </c>
      <c r="M1154" s="230">
        <v>2556.105563250953</v>
      </c>
      <c r="N1154" s="230">
        <v>2093.5877321804765</v>
      </c>
      <c r="O1154" s="230">
        <v>2160.1788052741094</v>
      </c>
      <c r="P1154" s="230">
        <v>46477.22831662809</v>
      </c>
      <c r="Q1154" s="231" t="s">
        <v>153</v>
      </c>
      <c r="R1154" s="232" t="s">
        <v>70</v>
      </c>
      <c r="S1154" s="232" t="s">
        <v>139</v>
      </c>
    </row>
    <row r="1155" ht="15.75" customHeight="1">
      <c r="A1155" s="227">
        <v>2019.0</v>
      </c>
      <c r="B1155" s="228" t="s">
        <v>44</v>
      </c>
      <c r="C1155" s="229" t="s">
        <v>89</v>
      </c>
      <c r="D1155" s="230">
        <v>1641.2128197850848</v>
      </c>
      <c r="E1155" s="230">
        <v>1105.5819976523865</v>
      </c>
      <c r="F1155" s="230">
        <v>1647.5236101041717</v>
      </c>
      <c r="G1155" s="230">
        <v>2085.479456000347</v>
      </c>
      <c r="H1155" s="230">
        <v>1840.6212102815275</v>
      </c>
      <c r="I1155" s="230">
        <v>1455.6049789320655</v>
      </c>
      <c r="J1155" s="230">
        <v>2269.8961057622128</v>
      </c>
      <c r="K1155" s="230">
        <v>2254.160163615862</v>
      </c>
      <c r="L1155" s="230">
        <v>1468.1671471820475</v>
      </c>
      <c r="M1155" s="230">
        <v>1034.4968527945955</v>
      </c>
      <c r="N1155" s="230">
        <v>845.8170547899065</v>
      </c>
      <c r="O1155" s="230">
        <v>962.918261448051</v>
      </c>
      <c r="P1155" s="230">
        <v>18611.479658348264</v>
      </c>
      <c r="Q1155" s="231" t="s">
        <v>153</v>
      </c>
      <c r="R1155" s="232" t="s">
        <v>70</v>
      </c>
      <c r="S1155" s="232" t="s">
        <v>139</v>
      </c>
    </row>
    <row r="1156" ht="15.75" customHeight="1">
      <c r="A1156" s="227">
        <v>2019.0</v>
      </c>
      <c r="B1156" s="228" t="s">
        <v>44</v>
      </c>
      <c r="C1156" s="229" t="s">
        <v>90</v>
      </c>
      <c r="D1156" s="230">
        <v>10296.118270177232</v>
      </c>
      <c r="E1156" s="230">
        <v>7334.465361536118</v>
      </c>
      <c r="F1156" s="230">
        <v>10817.756182899624</v>
      </c>
      <c r="G1156" s="230">
        <v>13392.71303764427</v>
      </c>
      <c r="H1156" s="230">
        <v>12032.82996829491</v>
      </c>
      <c r="I1156" s="230">
        <v>9666.203033630649</v>
      </c>
      <c r="J1156" s="230">
        <v>15270.02039284677</v>
      </c>
      <c r="K1156" s="230">
        <v>15282.77016389609</v>
      </c>
      <c r="L1156" s="230">
        <v>9781.551901477787</v>
      </c>
      <c r="M1156" s="230">
        <v>7042.670963764781</v>
      </c>
      <c r="N1156" s="230">
        <v>5756.804089317069</v>
      </c>
      <c r="O1156" s="230">
        <v>6148.35435790653</v>
      </c>
      <c r="P1156" s="230">
        <v>122822.25772339183</v>
      </c>
      <c r="Q1156" s="231" t="s">
        <v>153</v>
      </c>
      <c r="R1156" s="232" t="s">
        <v>70</v>
      </c>
      <c r="S1156" s="232" t="s">
        <v>139</v>
      </c>
    </row>
    <row r="1157" ht="15.75" customHeight="1">
      <c r="A1157" s="227">
        <v>2019.0</v>
      </c>
      <c r="B1157" s="228" t="s">
        <v>44</v>
      </c>
      <c r="C1157" s="229" t="s">
        <v>91</v>
      </c>
      <c r="D1157" s="230">
        <v>172005.0</v>
      </c>
      <c r="E1157" s="230">
        <v>172005.0</v>
      </c>
      <c r="F1157" s="230">
        <v>172005.0</v>
      </c>
      <c r="G1157" s="230">
        <v>172005.0</v>
      </c>
      <c r="H1157" s="230">
        <v>172005.0</v>
      </c>
      <c r="I1157" s="230">
        <v>172005.0</v>
      </c>
      <c r="J1157" s="230">
        <v>172005.0</v>
      </c>
      <c r="K1157" s="230">
        <v>172005.0</v>
      </c>
      <c r="L1157" s="230">
        <v>172005.0</v>
      </c>
      <c r="M1157" s="230">
        <v>172005.0</v>
      </c>
      <c r="N1157" s="230">
        <v>172005.0</v>
      </c>
      <c r="O1157" s="230">
        <v>172005.0</v>
      </c>
      <c r="P1157" s="230">
        <v>172005.0</v>
      </c>
      <c r="Q1157" s="231" t="s">
        <v>153</v>
      </c>
      <c r="R1157" s="232" t="s">
        <v>70</v>
      </c>
      <c r="S1157" s="232" t="s">
        <v>139</v>
      </c>
    </row>
    <row r="1158" ht="15.75" customHeight="1">
      <c r="A1158" s="227">
        <v>2019.0</v>
      </c>
      <c r="B1158" s="228" t="s">
        <v>44</v>
      </c>
      <c r="C1158" s="229" t="s">
        <v>92</v>
      </c>
      <c r="D1158" s="230">
        <v>369.027643738451</v>
      </c>
      <c r="E1158" s="230">
        <v>384.6764758582515</v>
      </c>
      <c r="F1158" s="230">
        <v>397.64014630730634</v>
      </c>
      <c r="G1158" s="230">
        <v>411.51125759175073</v>
      </c>
      <c r="H1158" s="230">
        <v>440.07864463888467</v>
      </c>
      <c r="I1158" s="230">
        <v>445.31047387592304</v>
      </c>
      <c r="J1158" s="230">
        <v>444.50541417593536</v>
      </c>
      <c r="K1158" s="230">
        <v>466.1993131793503</v>
      </c>
      <c r="L1158" s="230">
        <v>445.3305184066464</v>
      </c>
      <c r="M1158" s="230">
        <v>433.10276384201643</v>
      </c>
      <c r="N1158" s="230">
        <v>411.2940981723896</v>
      </c>
      <c r="O1158" s="230">
        <v>380.81377855258904</v>
      </c>
      <c r="P1158" s="230">
        <v>419.1242106949578</v>
      </c>
      <c r="Q1158" s="231" t="s">
        <v>153</v>
      </c>
      <c r="R1158" s="232" t="s">
        <v>70</v>
      </c>
      <c r="S1158" s="232" t="s">
        <v>139</v>
      </c>
    </row>
    <row r="1159" ht="15.75" customHeight="1">
      <c r="A1159" s="227">
        <v>2019.0</v>
      </c>
      <c r="B1159" s="228" t="s">
        <v>44</v>
      </c>
      <c r="C1159" s="229" t="s">
        <v>93</v>
      </c>
      <c r="D1159" s="230">
        <v>34.95928956383249</v>
      </c>
      <c r="E1159" s="230">
        <v>37.499737393138666</v>
      </c>
      <c r="F1159" s="230">
        <v>46.570384758509576</v>
      </c>
      <c r="G1159" s="230">
        <v>82.1995908041668</v>
      </c>
      <c r="H1159" s="230">
        <v>128.69806561248106</v>
      </c>
      <c r="I1159" s="230">
        <v>123.0228502762536</v>
      </c>
      <c r="J1159" s="230">
        <v>122.40580205941903</v>
      </c>
      <c r="K1159" s="230">
        <v>149.88648162791867</v>
      </c>
      <c r="L1159" s="230">
        <v>126.21036201794743</v>
      </c>
      <c r="M1159" s="230">
        <v>55.54732230163272</v>
      </c>
      <c r="N1159" s="230">
        <v>44.16861340344436</v>
      </c>
      <c r="O1159" s="230">
        <v>38.10948954151428</v>
      </c>
      <c r="P1159" s="230">
        <v>82.43983244668823</v>
      </c>
      <c r="Q1159" s="231" t="s">
        <v>153</v>
      </c>
      <c r="R1159" s="232" t="s">
        <v>70</v>
      </c>
      <c r="S1159" s="232" t="s">
        <v>139</v>
      </c>
    </row>
    <row r="1160" ht="15.75" customHeight="1">
      <c r="A1160" s="227">
        <v>2019.0</v>
      </c>
      <c r="B1160" s="228" t="s">
        <v>44</v>
      </c>
      <c r="C1160" s="229" t="s">
        <v>94</v>
      </c>
      <c r="D1160" s="230">
        <v>530.8514539453507</v>
      </c>
      <c r="E1160" s="230">
        <v>166.33622863674202</v>
      </c>
      <c r="F1160" s="230">
        <v>200.08710553809644</v>
      </c>
      <c r="G1160" s="230">
        <v>447.0986329641778</v>
      </c>
      <c r="H1160" s="230">
        <v>322.41160515554355</v>
      </c>
      <c r="I1160" s="230">
        <v>236.48102836508744</v>
      </c>
      <c r="J1160" s="230">
        <v>356.7378720066563</v>
      </c>
      <c r="K1160" s="230">
        <v>391.5375932657977</v>
      </c>
      <c r="L1160" s="230">
        <v>212.7851967705901</v>
      </c>
      <c r="M1160" s="230">
        <v>205.09954849850865</v>
      </c>
      <c r="N1160" s="230">
        <v>162.2304633792532</v>
      </c>
      <c r="O1160" s="230">
        <v>425.35486869198337</v>
      </c>
      <c r="P1160" s="230">
        <v>304.75096643481567</v>
      </c>
      <c r="Q1160" s="231" t="s">
        <v>153</v>
      </c>
      <c r="R1160" s="232" t="s">
        <v>70</v>
      </c>
      <c r="S1160" s="232" t="s">
        <v>139</v>
      </c>
    </row>
    <row r="1161" ht="15.75" customHeight="1">
      <c r="A1161" s="227">
        <v>2019.0</v>
      </c>
      <c r="B1161" s="228" t="s">
        <v>44</v>
      </c>
      <c r="C1161" s="229" t="s">
        <v>95</v>
      </c>
      <c r="D1161" s="230">
        <v>1022.9818674808639</v>
      </c>
      <c r="E1161" s="230">
        <v>872.3612351022407</v>
      </c>
      <c r="F1161" s="230">
        <v>1396.8062101329072</v>
      </c>
      <c r="G1161" s="230">
        <v>1528.3001790918765</v>
      </c>
      <c r="H1161" s="230">
        <v>1318.2326718079703</v>
      </c>
      <c r="I1161" s="230">
        <v>1014.003776362424</v>
      </c>
      <c r="J1161" s="230">
        <v>1746.276365181839</v>
      </c>
      <c r="K1161" s="230">
        <v>1626.9380726042104</v>
      </c>
      <c r="L1161" s="230">
        <v>1051.455506251728</v>
      </c>
      <c r="M1161" s="230">
        <v>694.5366554417161</v>
      </c>
      <c r="N1161" s="230">
        <v>574.5555038790276</v>
      </c>
      <c r="O1161" s="230">
        <v>406.10935493240476</v>
      </c>
      <c r="P1161" s="230">
        <v>1104.3797831891009</v>
      </c>
      <c r="Q1161" s="231" t="s">
        <v>153</v>
      </c>
      <c r="R1161" s="232" t="s">
        <v>70</v>
      </c>
      <c r="S1161" s="232" t="s">
        <v>139</v>
      </c>
    </row>
    <row r="1162" ht="15.75" customHeight="1">
      <c r="A1162" s="227">
        <v>2019.0</v>
      </c>
      <c r="B1162" s="228" t="s">
        <v>44</v>
      </c>
      <c r="C1162" s="229" t="s">
        <v>96</v>
      </c>
      <c r="D1162" s="230">
        <v>1957.8202547284982</v>
      </c>
      <c r="E1162" s="230">
        <v>1460.8736769903728</v>
      </c>
      <c r="F1162" s="230">
        <v>2041.1038467368194</v>
      </c>
      <c r="G1162" s="230">
        <v>2469.1096604519716</v>
      </c>
      <c r="H1162" s="230">
        <v>2209.4209872148795</v>
      </c>
      <c r="I1162" s="230">
        <v>1818.8181288796882</v>
      </c>
      <c r="J1162" s="230">
        <v>2669.92545342385</v>
      </c>
      <c r="K1162" s="230">
        <v>2634.561460677277</v>
      </c>
      <c r="L1162" s="230">
        <v>1835.7815834469118</v>
      </c>
      <c r="M1162" s="230">
        <v>1388.286290083874</v>
      </c>
      <c r="N1162" s="230">
        <v>1192.2486788341148</v>
      </c>
      <c r="O1162" s="230">
        <v>1250.3874917184914</v>
      </c>
      <c r="P1162" s="230">
        <v>1910.6947927655622</v>
      </c>
      <c r="Q1162" s="231" t="s">
        <v>153</v>
      </c>
      <c r="R1162" s="232" t="s">
        <v>70</v>
      </c>
      <c r="S1162" s="232" t="s">
        <v>139</v>
      </c>
    </row>
    <row r="1163" ht="15.75" customHeight="1">
      <c r="A1163" s="227">
        <v>2019.0</v>
      </c>
      <c r="B1163" s="228" t="s">
        <v>44</v>
      </c>
      <c r="C1163" s="229" t="s">
        <v>97</v>
      </c>
      <c r="D1163" s="230">
        <v>494.8000808044894</v>
      </c>
      <c r="E1163" s="230">
        <v>353.7355982399975</v>
      </c>
      <c r="F1163" s="230">
        <v>527.221098941096</v>
      </c>
      <c r="G1163" s="230">
        <v>649.4095491370485</v>
      </c>
      <c r="H1163" s="230">
        <v>579.2359277162775</v>
      </c>
      <c r="I1163" s="230">
        <v>462.001364912203</v>
      </c>
      <c r="J1163" s="230">
        <v>736.3527243167564</v>
      </c>
      <c r="K1163" s="230">
        <v>731.8775242187653</v>
      </c>
      <c r="L1163" s="230">
        <v>468.6260683773037</v>
      </c>
      <c r="M1163" s="230">
        <v>333.24280717932226</v>
      </c>
      <c r="N1163" s="230">
        <v>272.1059481091247</v>
      </c>
      <c r="O1163" s="230">
        <v>286.5957498998391</v>
      </c>
      <c r="P1163" s="230">
        <v>491.2670368210186</v>
      </c>
      <c r="Q1163" s="231" t="s">
        <v>153</v>
      </c>
      <c r="R1163" s="232" t="s">
        <v>70</v>
      </c>
      <c r="S1163" s="232" t="s">
        <v>139</v>
      </c>
    </row>
    <row r="1164" ht="15.75" customHeight="1">
      <c r="A1164" s="227">
        <v>2019.0</v>
      </c>
      <c r="B1164" s="228" t="s">
        <v>44</v>
      </c>
      <c r="C1164" s="229" t="s">
        <v>98</v>
      </c>
      <c r="D1164" s="230">
        <v>2452.6203355329876</v>
      </c>
      <c r="E1164" s="230">
        <v>1814.6092752303703</v>
      </c>
      <c r="F1164" s="230">
        <v>2568.3249456779154</v>
      </c>
      <c r="G1164" s="230">
        <v>3118.51920958902</v>
      </c>
      <c r="H1164" s="230">
        <v>2788.656914931157</v>
      </c>
      <c r="I1164" s="230">
        <v>2280.819493791891</v>
      </c>
      <c r="J1164" s="230">
        <v>3406.278177740606</v>
      </c>
      <c r="K1164" s="230">
        <v>3366.4389848960423</v>
      </c>
      <c r="L1164" s="230">
        <v>2304.4076518242155</v>
      </c>
      <c r="M1164" s="230">
        <v>1721.5290972631963</v>
      </c>
      <c r="N1164" s="230">
        <v>1464.3546269432395</v>
      </c>
      <c r="O1164" s="230">
        <v>1536.9832416183306</v>
      </c>
      <c r="P1164" s="230">
        <v>2401.9618295865807</v>
      </c>
      <c r="Q1164" s="231" t="s">
        <v>153</v>
      </c>
      <c r="R1164" s="232" t="s">
        <v>70</v>
      </c>
      <c r="S1164" s="232" t="s">
        <v>139</v>
      </c>
    </row>
    <row r="1165" ht="15.75" customHeight="1">
      <c r="A1165" s="227">
        <v>2019.0</v>
      </c>
      <c r="B1165" s="228" t="s">
        <v>44</v>
      </c>
      <c r="C1165" s="229" t="s">
        <v>99</v>
      </c>
      <c r="D1165" s="230">
        <v>312.81198715458476</v>
      </c>
      <c r="E1165" s="230">
        <v>319.2272937553433</v>
      </c>
      <c r="F1165" s="230">
        <v>326.36068006252304</v>
      </c>
      <c r="G1165" s="230">
        <v>340.1830388692579</v>
      </c>
      <c r="H1165" s="230">
        <v>340.1830388692579</v>
      </c>
      <c r="I1165" s="230">
        <v>344.4</v>
      </c>
      <c r="J1165" s="230">
        <v>344.4</v>
      </c>
      <c r="K1165" s="230">
        <v>344.81507244662106</v>
      </c>
      <c r="L1165" s="230">
        <v>343.2614800759013</v>
      </c>
      <c r="M1165" s="230">
        <v>335.5764705882353</v>
      </c>
      <c r="N1165" s="230">
        <v>331.09449715370016</v>
      </c>
      <c r="O1165" s="230">
        <v>313.23047784247717</v>
      </c>
      <c r="P1165" s="230">
        <v>332.9620030681585</v>
      </c>
      <c r="Q1165" s="231" t="s">
        <v>153</v>
      </c>
      <c r="R1165" s="232" t="s">
        <v>70</v>
      </c>
      <c r="S1165" s="232" t="s">
        <v>139</v>
      </c>
    </row>
    <row r="1166" ht="15.75" customHeight="1">
      <c r="A1166" s="227">
        <v>2019.0</v>
      </c>
      <c r="B1166" s="228" t="s">
        <v>44</v>
      </c>
      <c r="C1166" s="229" t="s">
        <v>100</v>
      </c>
      <c r="D1166" s="230">
        <v>569.0704643481497</v>
      </c>
      <c r="E1166" s="230">
        <v>383.50295732831216</v>
      </c>
      <c r="F1166" s="230">
        <v>567.7680805873348</v>
      </c>
      <c r="G1166" s="230">
        <v>719.8608123647025</v>
      </c>
      <c r="H1166" s="230">
        <v>633.8611379540416</v>
      </c>
      <c r="I1166" s="230">
        <v>502.867772607773</v>
      </c>
      <c r="J1166" s="230">
        <v>780.1024844489331</v>
      </c>
      <c r="K1166" s="230">
        <v>775.327996812119</v>
      </c>
      <c r="L1166" s="230">
        <v>506.91275823674636</v>
      </c>
      <c r="M1166" s="230">
        <v>363.71841032056216</v>
      </c>
      <c r="N1166" s="230">
        <v>297.0337855833531</v>
      </c>
      <c r="O1166" s="230">
        <v>339.76143480479504</v>
      </c>
      <c r="P1166" s="230">
        <v>536.6490079497352</v>
      </c>
      <c r="Q1166" s="231" t="s">
        <v>153</v>
      </c>
      <c r="R1166" s="232" t="s">
        <v>70</v>
      </c>
      <c r="S1166" s="232" t="s">
        <v>139</v>
      </c>
    </row>
    <row r="1167" ht="15.75" customHeight="1">
      <c r="A1167" s="227">
        <v>2019.0</v>
      </c>
      <c r="B1167" s="228" t="s">
        <v>44</v>
      </c>
      <c r="C1167" s="229" t="s">
        <v>101</v>
      </c>
      <c r="D1167" s="230">
        <v>261.95534715547245</v>
      </c>
      <c r="E1167" s="230">
        <v>181.61695504586908</v>
      </c>
      <c r="F1167" s="230">
        <v>272.77052092256406</v>
      </c>
      <c r="G1167" s="230">
        <v>339.4178655230169</v>
      </c>
      <c r="H1167" s="230">
        <v>300.29940917349694</v>
      </c>
      <c r="I1167" s="230">
        <v>237.2904263306596</v>
      </c>
      <c r="J1167" s="230">
        <v>372.43409181843504</v>
      </c>
      <c r="K1167" s="230">
        <v>367.93472054018275</v>
      </c>
      <c r="L1167" s="230">
        <v>240.17121696702768</v>
      </c>
      <c r="M1167" s="230">
        <v>167.5260359681488</v>
      </c>
      <c r="N1167" s="230">
        <v>137.13667745816053</v>
      </c>
      <c r="O1167" s="230">
        <v>149.3056255641611</v>
      </c>
      <c r="P1167" s="230">
        <v>252.32157437226624</v>
      </c>
      <c r="Q1167" s="231" t="s">
        <v>153</v>
      </c>
      <c r="R1167" s="232" t="s">
        <v>70</v>
      </c>
      <c r="S1167" s="232" t="s">
        <v>139</v>
      </c>
    </row>
    <row r="1168" ht="15.75" customHeight="1">
      <c r="A1168" s="227">
        <v>2019.0</v>
      </c>
      <c r="B1168" s="228" t="s">
        <v>44</v>
      </c>
      <c r="C1168" s="229" t="s">
        <v>102</v>
      </c>
      <c r="D1168" s="230">
        <v>677.0585559570242</v>
      </c>
      <c r="E1168" s="230">
        <v>484.2894390824805</v>
      </c>
      <c r="F1168" s="230">
        <v>736.7541653718266</v>
      </c>
      <c r="G1168" s="230">
        <v>895.6595509166256</v>
      </c>
      <c r="H1168" s="230">
        <v>781.5171610683924</v>
      </c>
      <c r="I1168" s="230">
        <v>612.8210109071185</v>
      </c>
      <c r="J1168" s="230">
        <v>983.6148825677857</v>
      </c>
      <c r="K1168" s="230">
        <v>958.4225021125258</v>
      </c>
      <c r="L1168" s="230">
        <v>622.9491664600646</v>
      </c>
      <c r="M1168" s="230">
        <v>435.1588674131909</v>
      </c>
      <c r="N1168" s="230">
        <v>356.4184826573075</v>
      </c>
      <c r="O1168" s="230">
        <v>367.75514119123727</v>
      </c>
      <c r="P1168" s="230">
        <v>659.3682438087982</v>
      </c>
      <c r="Q1168" s="231" t="s">
        <v>153</v>
      </c>
      <c r="R1168" s="232" t="s">
        <v>70</v>
      </c>
      <c r="S1168" s="232" t="s">
        <v>139</v>
      </c>
    </row>
    <row r="1169" ht="15.75" customHeight="1">
      <c r="A1169" s="227">
        <v>2019.0</v>
      </c>
      <c r="B1169" s="228" t="s">
        <v>44</v>
      </c>
      <c r="C1169" s="229" t="s">
        <v>103</v>
      </c>
      <c r="D1169" s="230">
        <v>136.9239001132671</v>
      </c>
      <c r="E1169" s="230">
        <v>92.2370317783679</v>
      </c>
      <c r="F1169" s="230">
        <v>137.4503997925711</v>
      </c>
      <c r="G1169" s="230">
        <v>173.98839277836916</v>
      </c>
      <c r="H1169" s="230">
        <v>153.5602401496907</v>
      </c>
      <c r="I1169" s="230">
        <v>121.43891903413689</v>
      </c>
      <c r="J1169" s="230">
        <v>189.37399458869604</v>
      </c>
      <c r="K1169" s="230">
        <v>188.0611687658285</v>
      </c>
      <c r="L1169" s="230">
        <v>122.48696170717172</v>
      </c>
      <c r="M1169" s="230">
        <v>86.3065057937367</v>
      </c>
      <c r="N1169" s="230">
        <v>70.56523598159346</v>
      </c>
      <c r="O1169" s="230">
        <v>80.33481231582076</v>
      </c>
      <c r="P1169" s="230">
        <v>129.39396356660419</v>
      </c>
      <c r="Q1169" s="231" t="s">
        <v>153</v>
      </c>
      <c r="R1169" s="232" t="s">
        <v>70</v>
      </c>
      <c r="S1169" s="232" t="s">
        <v>139</v>
      </c>
    </row>
    <row r="1170" ht="15.75" customHeight="1">
      <c r="A1170" s="227">
        <v>2019.0</v>
      </c>
      <c r="B1170" s="228" t="s">
        <v>44</v>
      </c>
      <c r="C1170" s="229" t="s">
        <v>104</v>
      </c>
      <c r="D1170" s="230">
        <v>14.736271671748723</v>
      </c>
      <c r="E1170" s="230">
        <v>16.472518687759987</v>
      </c>
      <c r="F1170" s="230">
        <v>18.360429372980107</v>
      </c>
      <c r="G1170" s="230">
        <v>20.045486961103617</v>
      </c>
      <c r="H1170" s="230">
        <v>25.126714337782687</v>
      </c>
      <c r="I1170" s="230">
        <v>25.241411508101113</v>
      </c>
      <c r="J1170" s="230">
        <v>25.12820371320259</v>
      </c>
      <c r="K1170" s="230">
        <v>28.92059886141233</v>
      </c>
      <c r="L1170" s="230">
        <v>25.22751502803706</v>
      </c>
      <c r="M1170" s="230">
        <v>23.145680612423966</v>
      </c>
      <c r="N1170" s="230">
        <v>19.263305457857143</v>
      </c>
      <c r="O1170" s="230">
        <v>16.93926244206773</v>
      </c>
      <c r="P1170" s="230">
        <v>258.60739865447704</v>
      </c>
      <c r="Q1170" s="231" t="s">
        <v>153</v>
      </c>
      <c r="R1170" s="232" t="s">
        <v>70</v>
      </c>
      <c r="S1170" s="232" t="s">
        <v>139</v>
      </c>
    </row>
    <row r="1171" ht="15.75" customHeight="1">
      <c r="A1171" s="227">
        <v>2019.0</v>
      </c>
      <c r="B1171" s="228" t="s">
        <v>44</v>
      </c>
      <c r="C1171" s="229" t="s">
        <v>105</v>
      </c>
      <c r="D1171" s="230">
        <v>2.0700891979546956</v>
      </c>
      <c r="E1171" s="230">
        <v>2.4954417298249276</v>
      </c>
      <c r="F1171" s="230">
        <v>3.5036567541771517</v>
      </c>
      <c r="G1171" s="230">
        <v>9.162864028406958</v>
      </c>
      <c r="H1171" s="230">
        <v>18.722983660480942</v>
      </c>
      <c r="I1171" s="230">
        <v>17.508485789671106</v>
      </c>
      <c r="J1171" s="230">
        <v>17.546155605577315</v>
      </c>
      <c r="K1171" s="230">
        <v>23.28361366660938</v>
      </c>
      <c r="L1171" s="230">
        <v>18.488454918050415</v>
      </c>
      <c r="M1171" s="230">
        <v>5.399340520839724</v>
      </c>
      <c r="N1171" s="230">
        <v>3.7451232618563157</v>
      </c>
      <c r="O1171" s="230">
        <v>2.571462162780756</v>
      </c>
      <c r="P1171" s="230">
        <v>124.4976712962297</v>
      </c>
      <c r="Q1171" s="231" t="s">
        <v>153</v>
      </c>
      <c r="R1171" s="232" t="s">
        <v>70</v>
      </c>
      <c r="S1171" s="232" t="s">
        <v>139</v>
      </c>
    </row>
    <row r="1172" ht="15.75" customHeight="1">
      <c r="A1172" s="227">
        <v>2019.0</v>
      </c>
      <c r="B1172" s="228" t="s">
        <v>44</v>
      </c>
      <c r="C1172" s="229" t="s">
        <v>106</v>
      </c>
      <c r="D1172" s="230">
        <v>98.20896454956267</v>
      </c>
      <c r="E1172" s="230">
        <v>30.77265525051279</v>
      </c>
      <c r="F1172" s="230">
        <v>37.01665938478987</v>
      </c>
      <c r="G1172" s="230">
        <v>82.71446459946429</v>
      </c>
      <c r="H1172" s="230">
        <v>59.64702491772403</v>
      </c>
      <c r="I1172" s="230">
        <v>43.749634212628294</v>
      </c>
      <c r="J1172" s="230">
        <v>65.99747775955953</v>
      </c>
      <c r="K1172" s="230">
        <v>72.43552095615122</v>
      </c>
      <c r="L1172" s="230">
        <v>39.36584084116667</v>
      </c>
      <c r="M1172" s="230">
        <v>37.943974981925834</v>
      </c>
      <c r="N1172" s="230">
        <v>30.0130774974055</v>
      </c>
      <c r="O1172" s="230">
        <v>78.69180899833293</v>
      </c>
      <c r="P1172" s="230">
        <v>676.5571039492236</v>
      </c>
      <c r="Q1172" s="231" t="s">
        <v>153</v>
      </c>
      <c r="R1172" s="232" t="s">
        <v>70</v>
      </c>
      <c r="S1172" s="232" t="s">
        <v>139</v>
      </c>
    </row>
    <row r="1173" ht="15.75" customHeight="1">
      <c r="A1173" s="227">
        <v>2019.0</v>
      </c>
      <c r="B1173" s="228" t="s">
        <v>44</v>
      </c>
      <c r="C1173" s="229" t="s">
        <v>107</v>
      </c>
      <c r="D1173" s="230">
        <v>253.42063982194188</v>
      </c>
      <c r="E1173" s="230">
        <v>216.10778194913095</v>
      </c>
      <c r="F1173" s="230">
        <v>346.027172847973</v>
      </c>
      <c r="G1173" s="230">
        <v>378.60183209229433</v>
      </c>
      <c r="H1173" s="230">
        <v>326.56235437136223</v>
      </c>
      <c r="I1173" s="230">
        <v>251.196520638659</v>
      </c>
      <c r="J1173" s="230">
        <v>432.6005062632207</v>
      </c>
      <c r="K1173" s="230">
        <v>403.0371411424343</v>
      </c>
      <c r="L1173" s="230">
        <v>260.47434036615624</v>
      </c>
      <c r="M1173" s="230">
        <v>172.05576090538452</v>
      </c>
      <c r="N1173" s="230">
        <v>142.33314199869244</v>
      </c>
      <c r="O1173" s="230">
        <v>100.60441522593388</v>
      </c>
      <c r="P1173" s="230">
        <v>3283.0216076231836</v>
      </c>
      <c r="Q1173" s="231" t="s">
        <v>153</v>
      </c>
      <c r="R1173" s="232" t="s">
        <v>70</v>
      </c>
      <c r="S1173" s="232" t="s">
        <v>139</v>
      </c>
    </row>
    <row r="1174" ht="15.75" customHeight="1">
      <c r="A1174" s="227">
        <v>2019.0</v>
      </c>
      <c r="B1174" s="228" t="s">
        <v>44</v>
      </c>
      <c r="C1174" s="229" t="s">
        <v>108</v>
      </c>
      <c r="D1174" s="230">
        <v>368.43596524120795</v>
      </c>
      <c r="E1174" s="230">
        <v>265.84839761722867</v>
      </c>
      <c r="F1174" s="230">
        <v>404.90791835992013</v>
      </c>
      <c r="G1174" s="230">
        <v>490.5246476812692</v>
      </c>
      <c r="H1174" s="230">
        <v>430.0590772873499</v>
      </c>
      <c r="I1174" s="230">
        <v>337.6960521490595</v>
      </c>
      <c r="J1174" s="230">
        <v>541.2723433415601</v>
      </c>
      <c r="K1174" s="230">
        <v>527.6768746266072</v>
      </c>
      <c r="L1174" s="230">
        <v>343.5561511534104</v>
      </c>
      <c r="M1174" s="230">
        <v>238.54475702057402</v>
      </c>
      <c r="N1174" s="230">
        <v>195.35464821581138</v>
      </c>
      <c r="O1174" s="230">
        <v>198.8069488291153</v>
      </c>
      <c r="P1174" s="230">
        <v>4342.683781523114</v>
      </c>
      <c r="Q1174" s="231" t="s">
        <v>153</v>
      </c>
      <c r="R1174" s="232" t="s">
        <v>70</v>
      </c>
      <c r="S1174" s="232" t="s">
        <v>139</v>
      </c>
    </row>
    <row r="1175" ht="15.75" customHeight="1">
      <c r="A1175" s="227">
        <v>2019.0</v>
      </c>
      <c r="B1175" s="228" t="s">
        <v>44</v>
      </c>
      <c r="C1175" s="229" t="s">
        <v>109</v>
      </c>
      <c r="D1175" s="230">
        <v>7.973187289123373</v>
      </c>
      <c r="E1175" s="230">
        <v>10.756803848978194</v>
      </c>
      <c r="F1175" s="230">
        <v>9.60107901138212</v>
      </c>
      <c r="G1175" s="230">
        <v>8.23618694768247</v>
      </c>
      <c r="H1175" s="230">
        <v>10.790154127363483</v>
      </c>
      <c r="I1175" s="230">
        <v>9.242442222628577</v>
      </c>
      <c r="J1175" s="230">
        <v>11.827887816481809</v>
      </c>
      <c r="K1175" s="230">
        <v>9.785046762567408</v>
      </c>
      <c r="L1175" s="230">
        <v>15.375068816677114</v>
      </c>
      <c r="M1175" s="230">
        <v>9.863623838776915</v>
      </c>
      <c r="N1175" s="230">
        <v>12.567471662624936</v>
      </c>
      <c r="O1175" s="230">
        <v>13.856374763069663</v>
      </c>
      <c r="P1175" s="230">
        <v>129.87532710735607</v>
      </c>
      <c r="Q1175" s="231" t="s">
        <v>153</v>
      </c>
      <c r="R1175" s="232" t="s">
        <v>70</v>
      </c>
      <c r="S1175" s="232" t="s">
        <v>139</v>
      </c>
    </row>
    <row r="1176" ht="15.75" customHeight="1">
      <c r="A1176" s="227">
        <v>2019.0</v>
      </c>
      <c r="B1176" s="228" t="s">
        <v>44</v>
      </c>
      <c r="C1176" s="229" t="s">
        <v>110</v>
      </c>
      <c r="D1176" s="230">
        <v>0.24041346520594598</v>
      </c>
      <c r="E1176" s="230">
        <v>0.3302035525900554</v>
      </c>
      <c r="F1176" s="230">
        <v>0.47360427052780896</v>
      </c>
      <c r="G1176" s="230">
        <v>1.3240150347136357</v>
      </c>
      <c r="H1176" s="230">
        <v>2.675248475205943</v>
      </c>
      <c r="I1176" s="230">
        <v>2.2939679099992327</v>
      </c>
      <c r="J1176" s="230">
        <v>2.4147848889077874</v>
      </c>
      <c r="K1176" s="230">
        <v>3.4175461133213414</v>
      </c>
      <c r="L1176" s="230">
        <v>2.8768637597936477</v>
      </c>
      <c r="M1176" s="230">
        <v>0.826482840588472</v>
      </c>
      <c r="N1176" s="230">
        <v>0.6124673618501413</v>
      </c>
      <c r="O1176" s="230">
        <v>0.3242287904042331</v>
      </c>
      <c r="P1176" s="230">
        <v>17.809826463108244</v>
      </c>
      <c r="Q1176" s="231" t="s">
        <v>153</v>
      </c>
      <c r="R1176" s="232" t="s">
        <v>70</v>
      </c>
      <c r="S1176" s="232" t="s">
        <v>139</v>
      </c>
    </row>
    <row r="1177" ht="15.75" customHeight="1">
      <c r="A1177" s="227">
        <v>2019.0</v>
      </c>
      <c r="B1177" s="228" t="s">
        <v>44</v>
      </c>
      <c r="C1177" s="229" t="s">
        <v>111</v>
      </c>
      <c r="D1177" s="230">
        <v>39.28358581982506</v>
      </c>
      <c r="E1177" s="230">
        <v>14.653645357387044</v>
      </c>
      <c r="F1177" s="230">
        <v>17.21705087664645</v>
      </c>
      <c r="G1177" s="230">
        <v>30.634986888690477</v>
      </c>
      <c r="H1177" s="230">
        <v>27.112284053510923</v>
      </c>
      <c r="I1177" s="230">
        <v>20.833159148870614</v>
      </c>
      <c r="J1177" s="230">
        <v>26.39899110382381</v>
      </c>
      <c r="K1177" s="230">
        <v>27.859815752365854</v>
      </c>
      <c r="L1177" s="230">
        <v>18.14094047980031</v>
      </c>
      <c r="M1177" s="230">
        <v>17.730829430806462</v>
      </c>
      <c r="N1177" s="230">
        <v>14.784767240101234</v>
      </c>
      <c r="O1177" s="230">
        <v>30.266080383974202</v>
      </c>
      <c r="P1177" s="230">
        <v>284.9161365358025</v>
      </c>
      <c r="Q1177" s="231" t="s">
        <v>153</v>
      </c>
      <c r="R1177" s="232" t="s">
        <v>70</v>
      </c>
      <c r="S1177" s="232" t="s">
        <v>139</v>
      </c>
    </row>
    <row r="1178" ht="15.75" customHeight="1">
      <c r="A1178" s="227">
        <v>2019.0</v>
      </c>
      <c r="B1178" s="228" t="s">
        <v>44</v>
      </c>
      <c r="C1178" s="229" t="s">
        <v>112</v>
      </c>
      <c r="D1178" s="230">
        <v>253.42063982194188</v>
      </c>
      <c r="E1178" s="230">
        <v>216.10778194913095</v>
      </c>
      <c r="F1178" s="230">
        <v>346.027172847973</v>
      </c>
      <c r="G1178" s="230">
        <v>378.60183209229433</v>
      </c>
      <c r="H1178" s="230">
        <v>326.56235437136223</v>
      </c>
      <c r="I1178" s="230">
        <v>251.196520638659</v>
      </c>
      <c r="J1178" s="230">
        <v>432.6005062632207</v>
      </c>
      <c r="K1178" s="230">
        <v>403.0371411424343</v>
      </c>
      <c r="L1178" s="230">
        <v>260.47434036615624</v>
      </c>
      <c r="M1178" s="230">
        <v>172.05576090538452</v>
      </c>
      <c r="N1178" s="230">
        <v>142.33314199869244</v>
      </c>
      <c r="O1178" s="230">
        <v>100.60441522593388</v>
      </c>
      <c r="P1178" s="230">
        <v>3283.0216076231836</v>
      </c>
      <c r="Q1178" s="231" t="s">
        <v>153</v>
      </c>
      <c r="R1178" s="232" t="s">
        <v>70</v>
      </c>
      <c r="S1178" s="232" t="s">
        <v>139</v>
      </c>
    </row>
    <row r="1179" ht="15.75" customHeight="1">
      <c r="A1179" s="227">
        <v>2019.0</v>
      </c>
      <c r="B1179" s="228" t="s">
        <v>44</v>
      </c>
      <c r="C1179" s="229" t="s">
        <v>113</v>
      </c>
      <c r="D1179" s="230">
        <v>300.91782639609625</v>
      </c>
      <c r="E1179" s="230">
        <v>241.84843470808624</v>
      </c>
      <c r="F1179" s="230">
        <v>373.3189070065294</v>
      </c>
      <c r="G1179" s="230">
        <v>418.79702096338093</v>
      </c>
      <c r="H1179" s="230">
        <v>367.1400410274426</v>
      </c>
      <c r="I1179" s="230">
        <v>283.5660899201574</v>
      </c>
      <c r="J1179" s="230">
        <v>473.24217007243413</v>
      </c>
      <c r="K1179" s="230">
        <v>444.0995497706889</v>
      </c>
      <c r="L1179" s="230">
        <v>296.8672134224273</v>
      </c>
      <c r="M1179" s="230">
        <v>200.47669701555637</v>
      </c>
      <c r="N1179" s="230">
        <v>170.29784826326875</v>
      </c>
      <c r="O1179" s="230">
        <v>145.051099163382</v>
      </c>
      <c r="P1179" s="230">
        <v>3715.62289772945</v>
      </c>
      <c r="Q1179" s="231" t="s">
        <v>153</v>
      </c>
      <c r="R1179" s="232" t="s">
        <v>70</v>
      </c>
      <c r="S1179" s="232" t="s">
        <v>139</v>
      </c>
    </row>
    <row r="1180" ht="15.75" customHeight="1">
      <c r="A1180" s="227">
        <v>2019.0</v>
      </c>
      <c r="B1180" s="228" t="s">
        <v>44</v>
      </c>
      <c r="C1180" s="229" t="s">
        <v>114</v>
      </c>
      <c r="D1180" s="230">
        <v>4.499153841300564</v>
      </c>
      <c r="E1180" s="230">
        <v>6.66033077611412</v>
      </c>
      <c r="F1180" s="230">
        <v>7.769741516389901</v>
      </c>
      <c r="G1180" s="230">
        <v>6.211094549332643</v>
      </c>
      <c r="H1180" s="230">
        <v>8.103297658426202</v>
      </c>
      <c r="I1180" s="230">
        <v>8.304854264954768</v>
      </c>
      <c r="J1180" s="230">
        <v>7.710238268352196</v>
      </c>
      <c r="K1180" s="230">
        <v>8.87099345190093</v>
      </c>
      <c r="L1180" s="230">
        <v>7.773312177768543</v>
      </c>
      <c r="M1180" s="230">
        <v>8.479682557027795</v>
      </c>
      <c r="N1180" s="230">
        <v>7.074935820405682</v>
      </c>
      <c r="O1180" s="230">
        <v>5.240716940887656</v>
      </c>
      <c r="P1180" s="230">
        <v>86.698351822861</v>
      </c>
      <c r="Q1180" s="231" t="s">
        <v>153</v>
      </c>
      <c r="R1180" s="232" t="s">
        <v>70</v>
      </c>
      <c r="S1180" s="232" t="s">
        <v>139</v>
      </c>
    </row>
    <row r="1181" ht="15.75" customHeight="1">
      <c r="A1181" s="227">
        <v>2019.0</v>
      </c>
      <c r="B1181" s="228" t="s">
        <v>44</v>
      </c>
      <c r="C1181" s="229" t="s">
        <v>115</v>
      </c>
      <c r="D1181" s="230">
        <v>0.571229886531777</v>
      </c>
      <c r="E1181" s="230">
        <v>0.7835942306344921</v>
      </c>
      <c r="F1181" s="230">
        <v>0.9748801259054763</v>
      </c>
      <c r="G1181" s="230">
        <v>2.457832978079063</v>
      </c>
      <c r="H1181" s="230">
        <v>5.363744335745464</v>
      </c>
      <c r="I1181" s="230">
        <v>5.0151254666975005</v>
      </c>
      <c r="J1181" s="230">
        <v>4.873799579697637</v>
      </c>
      <c r="K1181" s="230">
        <v>6.491915562086969</v>
      </c>
      <c r="L1181" s="230">
        <v>5.288001725036612</v>
      </c>
      <c r="M1181" s="230">
        <v>1.4233289486331793</v>
      </c>
      <c r="N1181" s="230">
        <v>1.0427136634843426</v>
      </c>
      <c r="O1181" s="230">
        <v>0.6206392161120367</v>
      </c>
      <c r="P1181" s="230">
        <v>34.90680571864455</v>
      </c>
      <c r="Q1181" s="231" t="s">
        <v>153</v>
      </c>
      <c r="R1181" s="232" t="s">
        <v>70</v>
      </c>
      <c r="S1181" s="232" t="s">
        <v>139</v>
      </c>
    </row>
    <row r="1182" ht="15.75" customHeight="1">
      <c r="A1182" s="227">
        <v>2019.0</v>
      </c>
      <c r="B1182" s="228" t="s">
        <v>44</v>
      </c>
      <c r="C1182" s="229" t="s">
        <v>116</v>
      </c>
      <c r="D1182" s="230">
        <v>27.825873289042754</v>
      </c>
      <c r="E1182" s="230">
        <v>8.71891898764529</v>
      </c>
      <c r="F1182" s="230">
        <v>10.488053492357128</v>
      </c>
      <c r="G1182" s="230">
        <v>23.435764969848215</v>
      </c>
      <c r="H1182" s="230">
        <v>16.89999039335514</v>
      </c>
      <c r="I1182" s="230">
        <v>12.395729693578016</v>
      </c>
      <c r="J1182" s="230">
        <v>18.69928536520853</v>
      </c>
      <c r="K1182" s="230">
        <v>20.523397604242845</v>
      </c>
      <c r="L1182" s="230">
        <v>11.153654904997223</v>
      </c>
      <c r="M1182" s="230">
        <v>10.750792911545652</v>
      </c>
      <c r="N1182" s="230">
        <v>8.503705290931558</v>
      </c>
      <c r="O1182" s="230">
        <v>22.296012549527664</v>
      </c>
      <c r="P1182" s="230">
        <v>191.69117945227998</v>
      </c>
      <c r="Q1182" s="231" t="s">
        <v>153</v>
      </c>
      <c r="R1182" s="232" t="s">
        <v>70</v>
      </c>
      <c r="S1182" s="232" t="s">
        <v>139</v>
      </c>
    </row>
    <row r="1183" ht="15.75" customHeight="1">
      <c r="A1183" s="227">
        <v>2019.0</v>
      </c>
      <c r="B1183" s="228" t="s">
        <v>44</v>
      </c>
      <c r="C1183" s="229" t="s">
        <v>117</v>
      </c>
      <c r="D1183" s="230">
        <v>60.187401957711195</v>
      </c>
      <c r="E1183" s="230">
        <v>58.65782652904983</v>
      </c>
      <c r="F1183" s="230">
        <v>93.92166120159267</v>
      </c>
      <c r="G1183" s="230">
        <v>85.18541222076622</v>
      </c>
      <c r="H1183" s="230">
        <v>73.4765297335565</v>
      </c>
      <c r="I1183" s="230">
        <v>64.59339102136946</v>
      </c>
      <c r="J1183" s="230">
        <v>97.33511390922466</v>
      </c>
      <c r="K1183" s="230">
        <v>90.68335675704772</v>
      </c>
      <c r="L1183" s="230">
        <v>61.862655836962105</v>
      </c>
      <c r="M1183" s="230">
        <v>46.70084938860437</v>
      </c>
      <c r="N1183" s="230">
        <v>38.63328139964509</v>
      </c>
      <c r="O1183" s="230">
        <v>23.893548616159293</v>
      </c>
      <c r="P1183" s="230">
        <v>795.1310285716891</v>
      </c>
      <c r="Q1183" s="231" t="s">
        <v>153</v>
      </c>
      <c r="R1183" s="232" t="s">
        <v>70</v>
      </c>
      <c r="S1183" s="232" t="s">
        <v>139</v>
      </c>
    </row>
    <row r="1184" ht="15.75" customHeight="1">
      <c r="A1184" s="227">
        <v>2019.0</v>
      </c>
      <c r="B1184" s="228" t="s">
        <v>44</v>
      </c>
      <c r="C1184" s="229" t="s">
        <v>118</v>
      </c>
      <c r="D1184" s="230">
        <v>93.08365897458629</v>
      </c>
      <c r="E1184" s="230">
        <v>74.82067052344374</v>
      </c>
      <c r="F1184" s="230">
        <v>113.15433633624518</v>
      </c>
      <c r="G1184" s="230">
        <v>117.29010471802614</v>
      </c>
      <c r="H1184" s="230">
        <v>103.84356212108331</v>
      </c>
      <c r="I1184" s="230">
        <v>90.30910044659974</v>
      </c>
      <c r="J1184" s="230">
        <v>128.61843712248302</v>
      </c>
      <c r="K1184" s="230">
        <v>126.56966337527847</v>
      </c>
      <c r="L1184" s="230">
        <v>86.07762464476448</v>
      </c>
      <c r="M1184" s="230">
        <v>67.354653805811</v>
      </c>
      <c r="N1184" s="230">
        <v>55.254636174466675</v>
      </c>
      <c r="O1184" s="230">
        <v>52.05091732268665</v>
      </c>
      <c r="P1184" s="230">
        <v>1108.4273655654747</v>
      </c>
      <c r="Q1184" s="231" t="s">
        <v>153</v>
      </c>
      <c r="R1184" s="232" t="s">
        <v>70</v>
      </c>
      <c r="S1184" s="232" t="s">
        <v>139</v>
      </c>
    </row>
    <row r="1185" ht="15.75" customHeight="1">
      <c r="A1185" s="227">
        <v>2019.0</v>
      </c>
      <c r="B1185" s="228" t="s">
        <v>44</v>
      </c>
      <c r="C1185" s="229" t="s">
        <v>119</v>
      </c>
      <c r="D1185" s="230">
        <v>2.459721818466134</v>
      </c>
      <c r="E1185" s="230">
        <v>4.355513206251514</v>
      </c>
      <c r="F1185" s="230">
        <v>4.068169066738056</v>
      </c>
      <c r="G1185" s="230">
        <v>2.5435506050361685</v>
      </c>
      <c r="H1185" s="230">
        <v>3.479944083010997</v>
      </c>
      <c r="I1185" s="230">
        <v>3.0186622569333346</v>
      </c>
      <c r="J1185" s="230">
        <v>3.599745018426182</v>
      </c>
      <c r="K1185" s="230">
        <v>2.954710498087712</v>
      </c>
      <c r="L1185" s="230">
        <v>4.712208435234612</v>
      </c>
      <c r="M1185" s="230">
        <v>3.570945053881622</v>
      </c>
      <c r="N1185" s="230">
        <v>4.605901535791803</v>
      </c>
      <c r="O1185" s="230">
        <v>4.290369593157154</v>
      </c>
      <c r="P1185" s="230">
        <v>43.65944117101528</v>
      </c>
      <c r="Q1185" s="231" t="s">
        <v>153</v>
      </c>
      <c r="R1185" s="232" t="s">
        <v>70</v>
      </c>
      <c r="S1185" s="232" t="s">
        <v>139</v>
      </c>
    </row>
    <row r="1186" ht="15.75" customHeight="1">
      <c r="A1186" s="227">
        <v>2019.0</v>
      </c>
      <c r="B1186" s="228" t="s">
        <v>44</v>
      </c>
      <c r="C1186" s="229" t="s">
        <v>120</v>
      </c>
      <c r="D1186" s="230">
        <v>0.06637636978161338</v>
      </c>
      <c r="E1186" s="230">
        <v>0.1037935251828297</v>
      </c>
      <c r="F1186" s="230">
        <v>0.13183162489310385</v>
      </c>
      <c r="G1186" s="230">
        <v>0.3549898904187546</v>
      </c>
      <c r="H1186" s="230">
        <v>0.7664952240968367</v>
      </c>
      <c r="I1186" s="230">
        <v>0.6571705864197299</v>
      </c>
      <c r="J1186" s="230">
        <v>0.6702313767761685</v>
      </c>
      <c r="K1186" s="230">
        <v>0.9519593074308402</v>
      </c>
      <c r="L1186" s="230">
        <v>0.8229999383663398</v>
      </c>
      <c r="M1186" s="230">
        <v>0.21787511118724529</v>
      </c>
      <c r="N1186" s="230">
        <v>0.1706309060379503</v>
      </c>
      <c r="O1186" s="230">
        <v>0.07807529428027957</v>
      </c>
      <c r="P1186" s="230">
        <v>4.992429154871692</v>
      </c>
      <c r="Q1186" s="231" t="s">
        <v>153</v>
      </c>
      <c r="R1186" s="232" t="s">
        <v>70</v>
      </c>
      <c r="S1186" s="232" t="s">
        <v>139</v>
      </c>
    </row>
    <row r="1187" ht="15.75" customHeight="1">
      <c r="A1187" s="227">
        <v>2019.0</v>
      </c>
      <c r="B1187" s="228" t="s">
        <v>44</v>
      </c>
      <c r="C1187" s="229" t="s">
        <v>121</v>
      </c>
      <c r="D1187" s="230">
        <v>11.130349315617101</v>
      </c>
      <c r="E1187" s="230">
        <v>4.151866184592996</v>
      </c>
      <c r="F1187" s="230">
        <v>4.878164415049827</v>
      </c>
      <c r="G1187" s="230">
        <v>8.679912951795634</v>
      </c>
      <c r="H1187" s="230">
        <v>7.681813815161428</v>
      </c>
      <c r="I1187" s="230">
        <v>5.902728425513341</v>
      </c>
      <c r="J1187" s="230">
        <v>7.4797141460834125</v>
      </c>
      <c r="K1187" s="230">
        <v>7.893614463170326</v>
      </c>
      <c r="L1187" s="230">
        <v>5.139933135943421</v>
      </c>
      <c r="M1187" s="230">
        <v>5.023735005395164</v>
      </c>
      <c r="N1187" s="230">
        <v>4.189017384695349</v>
      </c>
      <c r="O1187" s="230">
        <v>8.575389442126024</v>
      </c>
      <c r="P1187" s="230">
        <v>80.72623868514401</v>
      </c>
      <c r="Q1187" s="231" t="s">
        <v>153</v>
      </c>
      <c r="R1187" s="232" t="s">
        <v>70</v>
      </c>
      <c r="S1187" s="232" t="s">
        <v>139</v>
      </c>
    </row>
    <row r="1188" ht="15.75" customHeight="1">
      <c r="A1188" s="227">
        <v>2019.0</v>
      </c>
      <c r="B1188" s="228" t="s">
        <v>44</v>
      </c>
      <c r="C1188" s="229" t="s">
        <v>122</v>
      </c>
      <c r="D1188" s="230">
        <v>60.187401957711195</v>
      </c>
      <c r="E1188" s="230">
        <v>58.65782652904983</v>
      </c>
      <c r="F1188" s="230">
        <v>93.92166120159267</v>
      </c>
      <c r="G1188" s="230">
        <v>85.18541222076622</v>
      </c>
      <c r="H1188" s="230">
        <v>73.4765297335565</v>
      </c>
      <c r="I1188" s="230">
        <v>64.59339102136946</v>
      </c>
      <c r="J1188" s="230">
        <v>97.33511390922466</v>
      </c>
      <c r="K1188" s="230">
        <v>90.68335675704772</v>
      </c>
      <c r="L1188" s="230">
        <v>61.862655836962105</v>
      </c>
      <c r="M1188" s="230">
        <v>46.70084938860437</v>
      </c>
      <c r="N1188" s="230">
        <v>38.63328139964509</v>
      </c>
      <c r="O1188" s="230">
        <v>23.893548616159293</v>
      </c>
      <c r="P1188" s="230">
        <v>795.1310285716891</v>
      </c>
      <c r="Q1188" s="231" t="s">
        <v>153</v>
      </c>
      <c r="R1188" s="232" t="s">
        <v>70</v>
      </c>
      <c r="S1188" s="232" t="s">
        <v>139</v>
      </c>
    </row>
    <row r="1189" ht="15.75" customHeight="1">
      <c r="A1189" s="227">
        <v>2019.0</v>
      </c>
      <c r="B1189" s="228" t="s">
        <v>44</v>
      </c>
      <c r="C1189" s="229" t="s">
        <v>123</v>
      </c>
      <c r="D1189" s="230">
        <v>73.84384946157604</v>
      </c>
      <c r="E1189" s="230">
        <v>67.26899944507717</v>
      </c>
      <c r="F1189" s="230">
        <v>102.99982630827365</v>
      </c>
      <c r="G1189" s="230">
        <v>96.76386566801678</v>
      </c>
      <c r="H1189" s="230">
        <v>85.40478285582577</v>
      </c>
      <c r="I1189" s="230">
        <v>74.17195229023586</v>
      </c>
      <c r="J1189" s="230">
        <v>109.08480445051042</v>
      </c>
      <c r="K1189" s="230">
        <v>102.4836410257366</v>
      </c>
      <c r="L1189" s="230">
        <v>72.53779734650648</v>
      </c>
      <c r="M1189" s="230">
        <v>55.5134045590684</v>
      </c>
      <c r="N1189" s="230">
        <v>47.59883122617019</v>
      </c>
      <c r="O1189" s="230">
        <v>36.83738294572275</v>
      </c>
      <c r="P1189" s="230">
        <v>924.5091375827201</v>
      </c>
      <c r="Q1189" s="231" t="s">
        <v>153</v>
      </c>
      <c r="R1189" s="232" t="s">
        <v>70</v>
      </c>
      <c r="S1189" s="232" t="s">
        <v>139</v>
      </c>
    </row>
    <row r="1190" ht="15.75" customHeight="1">
      <c r="A1190" s="227">
        <v>2019.0</v>
      </c>
      <c r="B1190" s="228" t="s">
        <v>44</v>
      </c>
      <c r="C1190" s="229" t="s">
        <v>124</v>
      </c>
      <c r="D1190" s="230">
        <v>1471.0</v>
      </c>
      <c r="E1190" s="230">
        <v>1495.0</v>
      </c>
      <c r="F1190" s="230">
        <v>1505.8387096774193</v>
      </c>
      <c r="G1190" s="230">
        <v>1523.0</v>
      </c>
      <c r="H1190" s="230">
        <v>1523.0</v>
      </c>
      <c r="I1190" s="230">
        <v>1540.0</v>
      </c>
      <c r="J1190" s="230">
        <v>1540.0</v>
      </c>
      <c r="K1190" s="230">
        <v>1540.0</v>
      </c>
      <c r="L1190" s="230">
        <v>1540.0</v>
      </c>
      <c r="M1190" s="230">
        <v>1540.0</v>
      </c>
      <c r="N1190" s="230">
        <v>1540.0</v>
      </c>
      <c r="O1190" s="230">
        <v>1468.0967741935483</v>
      </c>
      <c r="P1190" s="230">
        <v>1540.0</v>
      </c>
      <c r="Q1190" s="231" t="s">
        <v>153</v>
      </c>
      <c r="R1190" s="232" t="s">
        <v>70</v>
      </c>
      <c r="S1190" s="232" t="s">
        <v>139</v>
      </c>
    </row>
    <row r="1191" ht="15.75" customHeight="1">
      <c r="A1191" s="227">
        <v>2019.0</v>
      </c>
      <c r="B1191" s="228" t="s">
        <v>44</v>
      </c>
      <c r="C1191" s="229" t="s">
        <v>125</v>
      </c>
      <c r="D1191" s="230">
        <v>460.43377609108165</v>
      </c>
      <c r="E1191" s="230">
        <v>481.788614800759</v>
      </c>
      <c r="F1191" s="230">
        <v>631.6493358633776</v>
      </c>
      <c r="G1191" s="230">
        <v>952.6</v>
      </c>
      <c r="H1191" s="230">
        <v>952.6</v>
      </c>
      <c r="I1191" s="230">
        <v>952.6</v>
      </c>
      <c r="J1191" s="230">
        <v>952.6</v>
      </c>
      <c r="K1191" s="230">
        <v>952.6</v>
      </c>
      <c r="L1191" s="230">
        <v>914.914990512334</v>
      </c>
      <c r="M1191" s="230">
        <v>660.5411764705882</v>
      </c>
      <c r="N1191" s="230">
        <v>512.1878557874763</v>
      </c>
      <c r="O1191" s="230">
        <v>493.09411764705885</v>
      </c>
      <c r="P1191" s="230">
        <v>952.6</v>
      </c>
      <c r="Q1191" s="231" t="s">
        <v>153</v>
      </c>
      <c r="R1191" s="232" t="s">
        <v>70</v>
      </c>
      <c r="S1191" s="232" t="s">
        <v>139</v>
      </c>
    </row>
    <row r="1192" ht="15.75" customHeight="1">
      <c r="A1192" s="227">
        <v>2019.0</v>
      </c>
      <c r="B1192" s="228" t="s">
        <v>44</v>
      </c>
      <c r="C1192" s="229" t="s">
        <v>126</v>
      </c>
      <c r="D1192" s="230">
        <v>1931.4337760910817</v>
      </c>
      <c r="E1192" s="230">
        <v>1976.788614800759</v>
      </c>
      <c r="F1192" s="230">
        <v>2137.488045540797</v>
      </c>
      <c r="G1192" s="230">
        <v>2475.6</v>
      </c>
      <c r="H1192" s="230">
        <v>2475.6</v>
      </c>
      <c r="I1192" s="230">
        <v>2492.6</v>
      </c>
      <c r="J1192" s="230">
        <v>2492.6</v>
      </c>
      <c r="K1192" s="230">
        <v>2492.6</v>
      </c>
      <c r="L1192" s="230">
        <v>2454.914990512334</v>
      </c>
      <c r="M1192" s="230">
        <v>2200.541176470588</v>
      </c>
      <c r="N1192" s="230">
        <v>2052.187855787476</v>
      </c>
      <c r="O1192" s="230">
        <v>1961.190891840607</v>
      </c>
      <c r="P1192" s="230">
        <v>2492.6</v>
      </c>
      <c r="Q1192" s="231" t="s">
        <v>153</v>
      </c>
      <c r="R1192" s="232" t="s">
        <v>70</v>
      </c>
      <c r="S1192" s="232" t="s">
        <v>139</v>
      </c>
    </row>
    <row r="1193" ht="15.75" customHeight="1">
      <c r="A1193" s="227">
        <v>2019.0</v>
      </c>
      <c r="B1193" s="228" t="s">
        <v>44</v>
      </c>
      <c r="C1193" s="229" t="s">
        <v>127</v>
      </c>
      <c r="D1193" s="230">
        <v>6598.934898980831</v>
      </c>
      <c r="E1193" s="230">
        <v>3327.1418091419</v>
      </c>
      <c r="F1193" s="230">
        <v>3891.4290983872606</v>
      </c>
      <c r="G1193" s="230">
        <v>6727.040479741397</v>
      </c>
      <c r="H1193" s="230">
        <v>6537.775132174014</v>
      </c>
      <c r="I1193" s="230">
        <v>5657.701432025823</v>
      </c>
      <c r="J1193" s="230">
        <v>7599.999138670138</v>
      </c>
      <c r="K1193" s="230">
        <v>8728.156176149962</v>
      </c>
      <c r="L1193" s="230">
        <v>5490.141524525435</v>
      </c>
      <c r="M1193" s="230">
        <v>4520.662493914668</v>
      </c>
      <c r="N1193" s="230">
        <v>3627.0403342258533</v>
      </c>
      <c r="O1193" s="230">
        <v>5840.152930865235</v>
      </c>
      <c r="P1193" s="230">
        <v>68546.1754488025</v>
      </c>
      <c r="Q1193" s="231" t="s">
        <v>153</v>
      </c>
      <c r="R1193" s="232" t="s">
        <v>70</v>
      </c>
      <c r="S1193" s="232" t="s">
        <v>139</v>
      </c>
    </row>
    <row r="1194" ht="15.75" customHeight="1">
      <c r="A1194" s="227">
        <v>2019.0</v>
      </c>
      <c r="B1194" s="228" t="s">
        <v>44</v>
      </c>
      <c r="C1194" s="229" t="s">
        <v>128</v>
      </c>
      <c r="D1194" s="230">
        <v>934.8383872476343</v>
      </c>
      <c r="E1194" s="230">
        <v>588.5124418881321</v>
      </c>
      <c r="F1194" s="230">
        <v>644.2976366039123</v>
      </c>
      <c r="G1194" s="230">
        <v>940.8094813600953</v>
      </c>
      <c r="H1194" s="230">
        <v>891.1883154069094</v>
      </c>
      <c r="I1194" s="230">
        <v>804.8143525172641</v>
      </c>
      <c r="J1194" s="230">
        <v>923.6490882420106</v>
      </c>
      <c r="K1194" s="230">
        <v>1007.6233880730666</v>
      </c>
      <c r="L1194" s="230">
        <v>784.3260771951839</v>
      </c>
      <c r="M1194" s="230">
        <v>693.7496346421578</v>
      </c>
      <c r="N1194" s="230">
        <v>617.6931749550872</v>
      </c>
      <c r="O1194" s="230">
        <v>844.2781367860866</v>
      </c>
      <c r="P1194" s="230">
        <v>806.3150095764618</v>
      </c>
      <c r="Q1194" s="231" t="s">
        <v>153</v>
      </c>
      <c r="R1194" s="232" t="s">
        <v>70</v>
      </c>
      <c r="S1194" s="232" t="s">
        <v>139</v>
      </c>
    </row>
    <row r="1195" ht="15.75" customHeight="1">
      <c r="A1195" s="227">
        <v>2019.0</v>
      </c>
      <c r="B1195" s="228" t="s">
        <v>44</v>
      </c>
      <c r="C1195" s="229" t="s">
        <v>129</v>
      </c>
      <c r="D1195" s="230">
        <v>115.01532541926608</v>
      </c>
      <c r="E1195" s="230">
        <v>49.7406156680977</v>
      </c>
      <c r="F1195" s="230">
        <v>58.880745511947126</v>
      </c>
      <c r="G1195" s="230">
        <v>111.92281558897487</v>
      </c>
      <c r="H1195" s="230">
        <v>103.49672291598766</v>
      </c>
      <c r="I1195" s="230">
        <v>86.49953151040052</v>
      </c>
      <c r="J1195" s="230">
        <v>108.67183707833944</v>
      </c>
      <c r="K1195" s="230">
        <v>124.63973348417294</v>
      </c>
      <c r="L1195" s="230">
        <v>83.08181078725414</v>
      </c>
      <c r="M1195" s="230">
        <v>66.48899611518952</v>
      </c>
      <c r="N1195" s="230">
        <v>53.021506217118954</v>
      </c>
      <c r="O1195" s="230">
        <v>98.20253360318142</v>
      </c>
      <c r="P1195" s="230">
        <v>1059.6621738999302</v>
      </c>
      <c r="Q1195" s="231" t="s">
        <v>153</v>
      </c>
      <c r="R1195" s="232" t="s">
        <v>70</v>
      </c>
      <c r="S1195" s="232" t="s">
        <v>139</v>
      </c>
    </row>
    <row r="1196" ht="15.75" customHeight="1">
      <c r="A1196" s="227">
        <v>2019.0</v>
      </c>
      <c r="B1196" s="228" t="s">
        <v>44</v>
      </c>
      <c r="C1196" s="229" t="s">
        <v>130</v>
      </c>
      <c r="D1196" s="230">
        <v>47.497186574154384</v>
      </c>
      <c r="E1196" s="230">
        <v>25.740652758955292</v>
      </c>
      <c r="F1196" s="230">
        <v>27.29173415855638</v>
      </c>
      <c r="G1196" s="230">
        <v>40.195188871086586</v>
      </c>
      <c r="H1196" s="230">
        <v>40.577686656080346</v>
      </c>
      <c r="I1196" s="230">
        <v>32.36956928149843</v>
      </c>
      <c r="J1196" s="230">
        <v>40.641663809213405</v>
      </c>
      <c r="K1196" s="230">
        <v>41.0624086282546</v>
      </c>
      <c r="L1196" s="230">
        <v>36.39287305627107</v>
      </c>
      <c r="M1196" s="230">
        <v>28.42093611017185</v>
      </c>
      <c r="N1196" s="230">
        <v>27.96470626457631</v>
      </c>
      <c r="O1196" s="230">
        <v>44.4466839374481</v>
      </c>
      <c r="P1196" s="230">
        <v>432.6012901062668</v>
      </c>
      <c r="Q1196" s="231" t="s">
        <v>153</v>
      </c>
      <c r="R1196" s="232" t="s">
        <v>70</v>
      </c>
      <c r="S1196" s="232" t="s">
        <v>139</v>
      </c>
    </row>
    <row r="1197" ht="15.75" customHeight="1">
      <c r="A1197" s="227">
        <v>2019.0</v>
      </c>
      <c r="B1197" s="228" t="s">
        <v>44</v>
      </c>
      <c r="C1197" s="229" t="s">
        <v>131</v>
      </c>
      <c r="D1197" s="230">
        <v>32.8962570168751</v>
      </c>
      <c r="E1197" s="230">
        <v>16.162843994393903</v>
      </c>
      <c r="F1197" s="230">
        <v>19.232675134652506</v>
      </c>
      <c r="G1197" s="230">
        <v>32.10469249725992</v>
      </c>
      <c r="H1197" s="230">
        <v>30.367032387526805</v>
      </c>
      <c r="I1197" s="230">
        <v>25.715709425230283</v>
      </c>
      <c r="J1197" s="230">
        <v>31.283323213258363</v>
      </c>
      <c r="K1197" s="230">
        <v>35.88630661823075</v>
      </c>
      <c r="L1197" s="230">
        <v>24.21496880780238</v>
      </c>
      <c r="M1197" s="230">
        <v>20.653804417206626</v>
      </c>
      <c r="N1197" s="230">
        <v>16.621354774821583</v>
      </c>
      <c r="O1197" s="230">
        <v>28.157368706527357</v>
      </c>
      <c r="P1197" s="230">
        <v>313.29633699378553</v>
      </c>
      <c r="Q1197" s="231" t="s">
        <v>153</v>
      </c>
      <c r="R1197" s="232" t="s">
        <v>70</v>
      </c>
      <c r="S1197" s="232" t="s">
        <v>139</v>
      </c>
    </row>
    <row r="1198" ht="15.75" customHeight="1">
      <c r="A1198" s="227">
        <v>2019.0</v>
      </c>
      <c r="B1198" s="228" t="s">
        <v>44</v>
      </c>
      <c r="C1198" s="229" t="s">
        <v>132</v>
      </c>
      <c r="D1198" s="230">
        <v>13.656447503864849</v>
      </c>
      <c r="E1198" s="230">
        <v>8.61117291602734</v>
      </c>
      <c r="F1198" s="230">
        <v>9.078165106680988</v>
      </c>
      <c r="G1198" s="230">
        <v>11.578453447250556</v>
      </c>
      <c r="H1198" s="230">
        <v>11.928253122269261</v>
      </c>
      <c r="I1198" s="230">
        <v>9.578561268866405</v>
      </c>
      <c r="J1198" s="230">
        <v>11.749690541285762</v>
      </c>
      <c r="K1198" s="230">
        <v>11.800284268688877</v>
      </c>
      <c r="L1198" s="230">
        <v>10.675141509544373</v>
      </c>
      <c r="M1198" s="230">
        <v>8.81255517046403</v>
      </c>
      <c r="N1198" s="230">
        <v>8.965549826525102</v>
      </c>
      <c r="O1198" s="230">
        <v>12.943834329563458</v>
      </c>
      <c r="P1198" s="230">
        <v>129.37810901103097</v>
      </c>
      <c r="Q1198" s="231" t="s">
        <v>153</v>
      </c>
      <c r="R1198" s="232" t="s">
        <v>70</v>
      </c>
      <c r="S1198" s="232" t="s">
        <v>139</v>
      </c>
    </row>
    <row r="1199" ht="15.75" customHeight="1">
      <c r="A1199" s="227">
        <v>2017.0</v>
      </c>
      <c r="B1199" s="228" t="s">
        <v>45</v>
      </c>
      <c r="C1199" s="229" t="s">
        <v>73</v>
      </c>
      <c r="D1199" s="230">
        <v>7308.9184410256385</v>
      </c>
      <c r="E1199" s="230">
        <v>8920.197838864653</v>
      </c>
      <c r="F1199" s="230">
        <v>11121.576901052471</v>
      </c>
      <c r="G1199" s="230">
        <v>9801.21309648965</v>
      </c>
      <c r="H1199" s="230">
        <v>14491.456962111204</v>
      </c>
      <c r="I1199" s="230">
        <v>13797.732084469073</v>
      </c>
      <c r="J1199" s="230">
        <v>14708.352567817054</v>
      </c>
      <c r="K1199" s="230">
        <v>21836.229434481927</v>
      </c>
      <c r="L1199" s="230">
        <v>10985.540115752852</v>
      </c>
      <c r="M1199" s="230">
        <v>8544.035420321166</v>
      </c>
      <c r="N1199" s="230">
        <v>6203.129595111919</v>
      </c>
      <c r="O1199" s="230">
        <v>6357.387271908177</v>
      </c>
      <c r="P1199" s="230">
        <v>134075.7697294058</v>
      </c>
      <c r="Q1199" s="231" t="s">
        <v>154</v>
      </c>
      <c r="R1199" s="232" t="s">
        <v>70</v>
      </c>
      <c r="S1199" s="232" t="s">
        <v>139</v>
      </c>
    </row>
    <row r="1200" ht="15.75" customHeight="1">
      <c r="A1200" s="227">
        <v>2017.0</v>
      </c>
      <c r="B1200" s="228" t="s">
        <v>45</v>
      </c>
      <c r="C1200" s="229" t="s">
        <v>77</v>
      </c>
      <c r="D1200" s="230">
        <v>2379.013294692087</v>
      </c>
      <c r="E1200" s="230">
        <v>2856.6243182695107</v>
      </c>
      <c r="F1200" s="230">
        <v>3655.49906526454</v>
      </c>
      <c r="G1200" s="230">
        <v>3233.9433316751033</v>
      </c>
      <c r="H1200" s="230">
        <v>4831.592532922206</v>
      </c>
      <c r="I1200" s="230">
        <v>4566.19282788301</v>
      </c>
      <c r="J1200" s="230">
        <v>4933.27773728274</v>
      </c>
      <c r="K1200" s="230">
        <v>7387.340680866144</v>
      </c>
      <c r="L1200" s="230">
        <v>3638.4550307517857</v>
      </c>
      <c r="M1200" s="230">
        <v>2820.99382393172</v>
      </c>
      <c r="N1200" s="230">
        <v>1981.2746598102447</v>
      </c>
      <c r="O1200" s="230">
        <v>2012.6512138211804</v>
      </c>
      <c r="P1200" s="230">
        <v>44296.85851717028</v>
      </c>
      <c r="Q1200" s="231" t="s">
        <v>154</v>
      </c>
      <c r="R1200" s="232" t="s">
        <v>70</v>
      </c>
      <c r="S1200" s="232" t="s">
        <v>139</v>
      </c>
    </row>
    <row r="1201" ht="15.75" customHeight="1">
      <c r="A1201" s="227">
        <v>2017.0</v>
      </c>
      <c r="B1201" s="228" t="s">
        <v>45</v>
      </c>
      <c r="C1201" s="229" t="s">
        <v>78</v>
      </c>
      <c r="D1201" s="230">
        <v>9687.931735717726</v>
      </c>
      <c r="E1201" s="230">
        <v>11776.822157134164</v>
      </c>
      <c r="F1201" s="230">
        <v>14777.07596631701</v>
      </c>
      <c r="G1201" s="230">
        <v>13035.156428164753</v>
      </c>
      <c r="H1201" s="230">
        <v>19323.04949503341</v>
      </c>
      <c r="I1201" s="230">
        <v>18363.924912352082</v>
      </c>
      <c r="J1201" s="230">
        <v>19641.630305099796</v>
      </c>
      <c r="K1201" s="230">
        <v>29223.57011534807</v>
      </c>
      <c r="L1201" s="230">
        <v>14623.995146504638</v>
      </c>
      <c r="M1201" s="230">
        <v>11365.029244252886</v>
      </c>
      <c r="N1201" s="230">
        <v>8184.404254922164</v>
      </c>
      <c r="O1201" s="230">
        <v>8370.038485729357</v>
      </c>
      <c r="P1201" s="230">
        <v>178372.6282465761</v>
      </c>
      <c r="Q1201" s="231" t="s">
        <v>154</v>
      </c>
      <c r="R1201" s="232" t="s">
        <v>70</v>
      </c>
      <c r="S1201" s="232" t="s">
        <v>139</v>
      </c>
    </row>
    <row r="1202" ht="15.75" customHeight="1">
      <c r="A1202" s="227">
        <v>2017.0</v>
      </c>
      <c r="B1202" s="228" t="s">
        <v>45</v>
      </c>
      <c r="C1202" s="229" t="s">
        <v>79</v>
      </c>
      <c r="D1202" s="230">
        <v>6090.765367521366</v>
      </c>
      <c r="E1202" s="230">
        <v>7433.498199053878</v>
      </c>
      <c r="F1202" s="230">
        <v>9267.98075087706</v>
      </c>
      <c r="G1202" s="230">
        <v>8167.677580408041</v>
      </c>
      <c r="H1202" s="230">
        <v>12076.21413509267</v>
      </c>
      <c r="I1202" s="230">
        <v>11498.110070390896</v>
      </c>
      <c r="J1202" s="230">
        <v>12256.96047318088</v>
      </c>
      <c r="K1202" s="230">
        <v>18196.857862068275</v>
      </c>
      <c r="L1202" s="230">
        <v>9154.616763127378</v>
      </c>
      <c r="M1202" s="230">
        <v>7120.029516934306</v>
      </c>
      <c r="N1202" s="230">
        <v>5169.274662593267</v>
      </c>
      <c r="O1202" s="230">
        <v>5297.822726590149</v>
      </c>
      <c r="P1202" s="230">
        <v>111729.80810783818</v>
      </c>
      <c r="Q1202" s="231" t="s">
        <v>154</v>
      </c>
      <c r="R1202" s="232" t="s">
        <v>70</v>
      </c>
      <c r="S1202" s="232" t="s">
        <v>139</v>
      </c>
    </row>
    <row r="1203" ht="15.75" customHeight="1">
      <c r="A1203" s="227">
        <v>2017.0</v>
      </c>
      <c r="B1203" s="228" t="s">
        <v>45</v>
      </c>
      <c r="C1203" s="229" t="s">
        <v>80</v>
      </c>
      <c r="D1203" s="230">
        <v>1218.1530735042732</v>
      </c>
      <c r="E1203" s="230">
        <v>1486.6996398107758</v>
      </c>
      <c r="F1203" s="230">
        <v>1853.5961501754118</v>
      </c>
      <c r="G1203" s="230">
        <v>1633.5355160816082</v>
      </c>
      <c r="H1203" s="230">
        <v>2415.2428270185346</v>
      </c>
      <c r="I1203" s="230">
        <v>2299.622014078179</v>
      </c>
      <c r="J1203" s="230">
        <v>2451.392094636176</v>
      </c>
      <c r="K1203" s="230">
        <v>3639.3715724136555</v>
      </c>
      <c r="L1203" s="230">
        <v>1830.923352625476</v>
      </c>
      <c r="M1203" s="230">
        <v>1424.0059033868613</v>
      </c>
      <c r="N1203" s="230">
        <v>1033.8549325186532</v>
      </c>
      <c r="O1203" s="230">
        <v>1059.5645453180298</v>
      </c>
      <c r="P1203" s="230">
        <v>22345.961621567632</v>
      </c>
      <c r="Q1203" s="231" t="s">
        <v>154</v>
      </c>
      <c r="R1203" s="232" t="s">
        <v>70</v>
      </c>
      <c r="S1203" s="232" t="s">
        <v>139</v>
      </c>
    </row>
    <row r="1204" ht="15.75" customHeight="1">
      <c r="A1204" s="227">
        <v>2017.0</v>
      </c>
      <c r="B1204" s="228" t="s">
        <v>45</v>
      </c>
      <c r="C1204" s="229" t="s">
        <v>81</v>
      </c>
      <c r="D1204" s="230">
        <v>1532.1573873565576</v>
      </c>
      <c r="E1204" s="230">
        <v>3482.5611434763646</v>
      </c>
      <c r="F1204" s="230">
        <v>2974.7720649045627</v>
      </c>
      <c r="G1204" s="230">
        <v>1890.4741639167871</v>
      </c>
      <c r="H1204" s="230">
        <v>2485.8066679304966</v>
      </c>
      <c r="I1204" s="230">
        <v>2988.904436106708</v>
      </c>
      <c r="J1204" s="230">
        <v>2410.7182438221776</v>
      </c>
      <c r="K1204" s="230">
        <v>2735.229936326865</v>
      </c>
      <c r="L1204" s="230">
        <v>2236.2316702167377</v>
      </c>
      <c r="M1204" s="230">
        <v>2091.9712801071237</v>
      </c>
      <c r="N1204" s="230">
        <v>2438.0432970961824</v>
      </c>
      <c r="O1204" s="230">
        <v>2178.465896287671</v>
      </c>
      <c r="P1204" s="230">
        <v>29445.336187548233</v>
      </c>
      <c r="Q1204" s="231" t="s">
        <v>154</v>
      </c>
      <c r="R1204" s="232" t="s">
        <v>70</v>
      </c>
      <c r="S1204" s="232" t="s">
        <v>139</v>
      </c>
    </row>
    <row r="1205" ht="15.75" customHeight="1">
      <c r="A1205" s="227">
        <v>2017.0</v>
      </c>
      <c r="B1205" s="228" t="s">
        <v>45</v>
      </c>
      <c r="C1205" s="229" t="s">
        <v>82</v>
      </c>
      <c r="D1205" s="230">
        <v>261.6721523623481</v>
      </c>
      <c r="E1205" s="230">
        <v>394.1220607014583</v>
      </c>
      <c r="F1205" s="230">
        <v>541.3668942446811</v>
      </c>
      <c r="G1205" s="230">
        <v>997.7404003853096</v>
      </c>
      <c r="H1205" s="230">
        <v>2174.5931884319652</v>
      </c>
      <c r="I1205" s="230">
        <v>2101.894115799744</v>
      </c>
      <c r="J1205" s="230">
        <v>2623.948316733995</v>
      </c>
      <c r="K1205" s="230">
        <v>3398.6744618140456</v>
      </c>
      <c r="L1205" s="230">
        <v>2460.43922903031</v>
      </c>
      <c r="M1205" s="230">
        <v>808.6841774297408</v>
      </c>
      <c r="N1205" s="230">
        <v>593.2796730976786</v>
      </c>
      <c r="O1205" s="230">
        <v>401.09047315108194</v>
      </c>
      <c r="P1205" s="230">
        <v>16757.50514318236</v>
      </c>
      <c r="Q1205" s="231" t="s">
        <v>154</v>
      </c>
      <c r="R1205" s="232" t="s">
        <v>70</v>
      </c>
      <c r="S1205" s="232" t="s">
        <v>139</v>
      </c>
    </row>
    <row r="1206" ht="15.75" customHeight="1">
      <c r="A1206" s="227">
        <v>2017.0</v>
      </c>
      <c r="B1206" s="228" t="s">
        <v>45</v>
      </c>
      <c r="C1206" s="229" t="s">
        <v>83</v>
      </c>
      <c r="D1206" s="230">
        <v>3135.397558124911</v>
      </c>
      <c r="E1206" s="230">
        <v>1174.4997706143158</v>
      </c>
      <c r="F1206" s="230">
        <v>1275.262556621159</v>
      </c>
      <c r="G1206" s="230">
        <v>2708.01226297186</v>
      </c>
      <c r="H1206" s="230">
        <v>1965.6179843715681</v>
      </c>
      <c r="I1206" s="230">
        <v>1538.3264002262247</v>
      </c>
      <c r="J1206" s="230">
        <v>2334.520081368204</v>
      </c>
      <c r="K1206" s="230">
        <v>2495.144740626842</v>
      </c>
      <c r="L1206" s="230">
        <v>1398.2296901252096</v>
      </c>
      <c r="M1206" s="230">
        <v>1227.7664147019236</v>
      </c>
      <c r="N1206" s="230">
        <v>1019.2030693173737</v>
      </c>
      <c r="O1206" s="230">
        <v>2775.816635338281</v>
      </c>
      <c r="P1206" s="230">
        <v>23047.79716440787</v>
      </c>
      <c r="Q1206" s="231" t="s">
        <v>154</v>
      </c>
      <c r="R1206" s="232" t="s">
        <v>70</v>
      </c>
      <c r="S1206" s="232" t="s">
        <v>139</v>
      </c>
    </row>
    <row r="1207" ht="15.75" customHeight="1">
      <c r="A1207" s="227">
        <v>2017.0</v>
      </c>
      <c r="B1207" s="228" t="s">
        <v>45</v>
      </c>
      <c r="C1207" s="229" t="s">
        <v>84</v>
      </c>
      <c r="D1207" s="230">
        <v>4758.704637873909</v>
      </c>
      <c r="E1207" s="230">
        <v>6725.639182342025</v>
      </c>
      <c r="F1207" s="230">
        <v>9985.674450546607</v>
      </c>
      <c r="G1207" s="230">
        <v>7438.929600890797</v>
      </c>
      <c r="H1207" s="230">
        <v>12697.03165429938</v>
      </c>
      <c r="I1207" s="230">
        <v>11734.799960219407</v>
      </c>
      <c r="J1207" s="230">
        <v>12272.443663175418</v>
      </c>
      <c r="K1207" s="230">
        <v>20594.52097658032</v>
      </c>
      <c r="L1207" s="230">
        <v>8529.094557132381</v>
      </c>
      <c r="M1207" s="230">
        <v>7236.6073720140985</v>
      </c>
      <c r="N1207" s="230">
        <v>4133.878215410929</v>
      </c>
      <c r="O1207" s="230">
        <v>3014.6654809523243</v>
      </c>
      <c r="P1207" s="230">
        <v>109121.98975143762</v>
      </c>
      <c r="Q1207" s="231" t="s">
        <v>154</v>
      </c>
      <c r="R1207" s="232" t="s">
        <v>70</v>
      </c>
      <c r="S1207" s="232" t="s">
        <v>139</v>
      </c>
    </row>
    <row r="1208" ht="15.75" customHeight="1">
      <c r="A1208" s="227">
        <v>2017.0</v>
      </c>
      <c r="B1208" s="228" t="s">
        <v>45</v>
      </c>
      <c r="C1208" s="229" t="s">
        <v>85</v>
      </c>
      <c r="D1208" s="230">
        <v>547.5183162627046</v>
      </c>
      <c r="E1208" s="230">
        <v>1244.2935272319298</v>
      </c>
      <c r="F1208" s="230">
        <v>1094.4172621087334</v>
      </c>
      <c r="G1208" s="230">
        <v>787.4930419374147</v>
      </c>
      <c r="H1208" s="230">
        <v>1082.4784362718788</v>
      </c>
      <c r="I1208" s="230">
        <v>1240.8675020543149</v>
      </c>
      <c r="J1208" s="230">
        <v>1283.1704186293857</v>
      </c>
      <c r="K1208" s="230">
        <v>1494.08065585142</v>
      </c>
      <c r="L1208" s="230">
        <v>1026.3810548601468</v>
      </c>
      <c r="M1208" s="230">
        <v>842.5901527809464</v>
      </c>
      <c r="N1208" s="230">
        <v>919.7079283859601</v>
      </c>
      <c r="O1208" s="230">
        <v>813.5498088600071</v>
      </c>
      <c r="P1208" s="230">
        <v>12376.548105234842</v>
      </c>
      <c r="Q1208" s="231" t="s">
        <v>154</v>
      </c>
      <c r="R1208" s="232" t="s">
        <v>70</v>
      </c>
      <c r="S1208" s="232" t="s">
        <v>139</v>
      </c>
    </row>
    <row r="1209" ht="15.75" customHeight="1">
      <c r="A1209" s="227">
        <v>2017.0</v>
      </c>
      <c r="B1209" s="228" t="s">
        <v>45</v>
      </c>
      <c r="C1209" s="229" t="s">
        <v>86</v>
      </c>
      <c r="D1209" s="230">
        <v>1780.6079043362245</v>
      </c>
      <c r="E1209" s="230">
        <v>1968.8919964993954</v>
      </c>
      <c r="F1209" s="230">
        <v>2514.139004137657</v>
      </c>
      <c r="G1209" s="230">
        <v>2310.591894991447</v>
      </c>
      <c r="H1209" s="230">
        <v>3349.970479238169</v>
      </c>
      <c r="I1209" s="230">
        <v>3145.332120574988</v>
      </c>
      <c r="J1209" s="230">
        <v>3366.8724270265952</v>
      </c>
      <c r="K1209" s="230">
        <v>5022.759806831826</v>
      </c>
      <c r="L1209" s="230">
        <v>2510.8800026778977</v>
      </c>
      <c r="M1209" s="230">
        <v>1942.3733353296677</v>
      </c>
      <c r="N1209" s="230">
        <v>1369.0891778025934</v>
      </c>
      <c r="O1209" s="230">
        <v>1494.5120762306117</v>
      </c>
      <c r="P1209" s="230">
        <v>30776.02022567707</v>
      </c>
      <c r="Q1209" s="231" t="s">
        <v>154</v>
      </c>
      <c r="R1209" s="232" t="s">
        <v>70</v>
      </c>
      <c r="S1209" s="232" t="s">
        <v>139</v>
      </c>
    </row>
    <row r="1210" ht="15.75" customHeight="1">
      <c r="A1210" s="227">
        <v>2017.0</v>
      </c>
      <c r="B1210" s="228" t="s">
        <v>45</v>
      </c>
      <c r="C1210" s="229" t="s">
        <v>87</v>
      </c>
      <c r="D1210" s="230">
        <v>688.3221877538101</v>
      </c>
      <c r="E1210" s="230">
        <v>807.7957845505832</v>
      </c>
      <c r="F1210" s="230">
        <v>1030.544231140278</v>
      </c>
      <c r="G1210" s="230">
        <v>916.3913774658109</v>
      </c>
      <c r="H1210" s="230">
        <v>1376.9740974058047</v>
      </c>
      <c r="I1210" s="230">
        <v>1300.9652028006178</v>
      </c>
      <c r="J1210" s="230">
        <v>1369.1083585956826</v>
      </c>
      <c r="K1210" s="230">
        <v>2062.409422035584</v>
      </c>
      <c r="L1210" s="230">
        <v>1036.8886804477568</v>
      </c>
      <c r="M1210" s="230">
        <v>786.8370211994546</v>
      </c>
      <c r="N1210" s="230">
        <v>557.5690719508943</v>
      </c>
      <c r="O1210" s="230">
        <v>576.155090994959</v>
      </c>
      <c r="P1210" s="230">
        <v>12509.960526341236</v>
      </c>
      <c r="Q1210" s="231" t="s">
        <v>154</v>
      </c>
      <c r="R1210" s="232" t="s">
        <v>70</v>
      </c>
      <c r="S1210" s="232" t="s">
        <v>139</v>
      </c>
    </row>
    <row r="1211" ht="15.75" customHeight="1">
      <c r="A1211" s="227">
        <v>2017.0</v>
      </c>
      <c r="B1211" s="228" t="s">
        <v>45</v>
      </c>
      <c r="C1211" s="229" t="s">
        <v>88</v>
      </c>
      <c r="D1211" s="230">
        <v>2176.318477256267</v>
      </c>
      <c r="E1211" s="230">
        <v>2485.8726078437285</v>
      </c>
      <c r="F1211" s="230">
        <v>3377.277633491605</v>
      </c>
      <c r="G1211" s="230">
        <v>2967.840068085922</v>
      </c>
      <c r="H1211" s="230">
        <v>4505.166763017306</v>
      </c>
      <c r="I1211" s="230">
        <v>4184.606778601057</v>
      </c>
      <c r="J1211" s="230">
        <v>4474.652332850526</v>
      </c>
      <c r="K1211" s="230">
        <v>6940.517772543551</v>
      </c>
      <c r="L1211" s="230">
        <v>3267.9512340493525</v>
      </c>
      <c r="M1211" s="230">
        <v>2574.8667510659598</v>
      </c>
      <c r="N1211" s="230">
        <v>1677.212907349231</v>
      </c>
      <c r="O1211" s="230">
        <v>1698.2293162127978</v>
      </c>
      <c r="P1211" s="230">
        <v>40330.51264236731</v>
      </c>
      <c r="Q1211" s="231" t="s">
        <v>154</v>
      </c>
      <c r="R1211" s="232" t="s">
        <v>70</v>
      </c>
      <c r="S1211" s="232" t="s">
        <v>139</v>
      </c>
    </row>
    <row r="1212" ht="15.75" customHeight="1">
      <c r="A1212" s="227">
        <v>2017.0</v>
      </c>
      <c r="B1212" s="228" t="s">
        <v>45</v>
      </c>
      <c r="C1212" s="229" t="s">
        <v>89</v>
      </c>
      <c r="D1212" s="230">
        <v>897.9984819123589</v>
      </c>
      <c r="E1212" s="230">
        <v>926.6442829282411</v>
      </c>
      <c r="F1212" s="230">
        <v>1251.6026199987843</v>
      </c>
      <c r="G1212" s="230">
        <v>1185.3611979274465</v>
      </c>
      <c r="H1212" s="230">
        <v>1761.6243591595128</v>
      </c>
      <c r="I1212" s="230">
        <v>1626.3384663599165</v>
      </c>
      <c r="J1212" s="230">
        <v>1763.1569360786891</v>
      </c>
      <c r="K1212" s="230">
        <v>2677.0902048058947</v>
      </c>
      <c r="L1212" s="230">
        <v>1312.5157910922244</v>
      </c>
      <c r="M1212" s="230">
        <v>973.3622565582776</v>
      </c>
      <c r="N1212" s="230">
        <v>645.6955771045875</v>
      </c>
      <c r="O1212" s="230">
        <v>715.376434291773</v>
      </c>
      <c r="P1212" s="230">
        <v>15736.766608217706</v>
      </c>
      <c r="Q1212" s="231" t="s">
        <v>154</v>
      </c>
      <c r="R1212" s="232" t="s">
        <v>70</v>
      </c>
      <c r="S1212" s="232" t="s">
        <v>139</v>
      </c>
    </row>
    <row r="1213" ht="15.75" customHeight="1">
      <c r="A1213" s="227">
        <v>2017.0</v>
      </c>
      <c r="B1213" s="228" t="s">
        <v>45</v>
      </c>
      <c r="C1213" s="229" t="s">
        <v>90</v>
      </c>
      <c r="D1213" s="230">
        <v>6090.765367521366</v>
      </c>
      <c r="E1213" s="230">
        <v>7433.498199053878</v>
      </c>
      <c r="F1213" s="230">
        <v>9267.98075087706</v>
      </c>
      <c r="G1213" s="230">
        <v>8167.677580408041</v>
      </c>
      <c r="H1213" s="230">
        <v>12076.21413509267</v>
      </c>
      <c r="I1213" s="230">
        <v>11498.110070390896</v>
      </c>
      <c r="J1213" s="230">
        <v>12256.96047318088</v>
      </c>
      <c r="K1213" s="230">
        <v>18196.857862068275</v>
      </c>
      <c r="L1213" s="230">
        <v>9154.616763127378</v>
      </c>
      <c r="M1213" s="230">
        <v>7120.029516934306</v>
      </c>
      <c r="N1213" s="230">
        <v>5169.274662593267</v>
      </c>
      <c r="O1213" s="230">
        <v>5297.822726590149</v>
      </c>
      <c r="P1213" s="230">
        <v>111729.80810783818</v>
      </c>
      <c r="Q1213" s="231" t="s">
        <v>154</v>
      </c>
      <c r="R1213" s="232" t="s">
        <v>70</v>
      </c>
      <c r="S1213" s="232" t="s">
        <v>139</v>
      </c>
    </row>
    <row r="1214" ht="15.75" customHeight="1">
      <c r="A1214" s="227">
        <v>2017.0</v>
      </c>
      <c r="B1214" s="228" t="s">
        <v>45</v>
      </c>
      <c r="C1214" s="229" t="s">
        <v>91</v>
      </c>
      <c r="D1214" s="230">
        <v>140193.0</v>
      </c>
      <c r="E1214" s="230">
        <v>140193.0</v>
      </c>
      <c r="F1214" s="230">
        <v>140193.0</v>
      </c>
      <c r="G1214" s="230">
        <v>140193.0</v>
      </c>
      <c r="H1214" s="230">
        <v>140193.0</v>
      </c>
      <c r="I1214" s="230">
        <v>140193.0</v>
      </c>
      <c r="J1214" s="230">
        <v>140193.0</v>
      </c>
      <c r="K1214" s="230">
        <v>140193.0</v>
      </c>
      <c r="L1214" s="230">
        <v>140193.0</v>
      </c>
      <c r="M1214" s="230">
        <v>140193.0</v>
      </c>
      <c r="N1214" s="230">
        <v>140193.0</v>
      </c>
      <c r="O1214" s="230">
        <v>140193.0</v>
      </c>
      <c r="P1214" s="230">
        <v>140193.0</v>
      </c>
      <c r="Q1214" s="231" t="s">
        <v>154</v>
      </c>
      <c r="R1214" s="232" t="s">
        <v>70</v>
      </c>
      <c r="S1214" s="232" t="s">
        <v>139</v>
      </c>
    </row>
    <row r="1215" ht="15.75" customHeight="1">
      <c r="A1215" s="227">
        <v>2017.0</v>
      </c>
      <c r="B1215" s="228" t="s">
        <v>45</v>
      </c>
      <c r="C1215" s="229" t="s">
        <v>92</v>
      </c>
      <c r="D1215" s="230">
        <v>650.1747855918018</v>
      </c>
      <c r="E1215" s="230">
        <v>765.4557085549582</v>
      </c>
      <c r="F1215" s="230">
        <v>733.1844146727537</v>
      </c>
      <c r="G1215" s="230">
        <v>664.3040276735619</v>
      </c>
      <c r="H1215" s="230">
        <v>701.6316071258734</v>
      </c>
      <c r="I1215" s="230">
        <v>733.8028333340792</v>
      </c>
      <c r="J1215" s="230">
        <v>694.3437164063877</v>
      </c>
      <c r="K1215" s="230">
        <v>712.7305930196542</v>
      </c>
      <c r="L1215" s="230">
        <v>687.0971629695291</v>
      </c>
      <c r="M1215" s="230">
        <v>677.9930897623901</v>
      </c>
      <c r="N1215" s="230">
        <v>701.2323504235101</v>
      </c>
      <c r="O1215" s="230">
        <v>684.7524869856377</v>
      </c>
      <c r="P1215" s="230">
        <v>700.5585647100115</v>
      </c>
      <c r="Q1215" s="231" t="s">
        <v>154</v>
      </c>
      <c r="R1215" s="232" t="s">
        <v>70</v>
      </c>
      <c r="S1215" s="232" t="s">
        <v>139</v>
      </c>
    </row>
    <row r="1216" ht="15.75" customHeight="1">
      <c r="A1216" s="227">
        <v>2017.0</v>
      </c>
      <c r="B1216" s="228" t="s">
        <v>45</v>
      </c>
      <c r="C1216" s="229" t="s">
        <v>93</v>
      </c>
      <c r="D1216" s="230">
        <v>102.04748003070236</v>
      </c>
      <c r="E1216" s="230">
        <v>119.72278454385672</v>
      </c>
      <c r="F1216" s="230">
        <v>138.50178570660046</v>
      </c>
      <c r="G1216" s="230">
        <v>183.04336306562652</v>
      </c>
      <c r="H1216" s="230">
        <v>296.8521720703769</v>
      </c>
      <c r="I1216" s="230">
        <v>290.14648307260654</v>
      </c>
      <c r="J1216" s="230">
        <v>310.72113473608465</v>
      </c>
      <c r="K1216" s="230">
        <v>379.33084652827836</v>
      </c>
      <c r="L1216" s="230">
        <v>322.8894217296024</v>
      </c>
      <c r="M1216" s="230">
        <v>163.38726410233534</v>
      </c>
      <c r="N1216" s="230">
        <v>141.7741890188861</v>
      </c>
      <c r="O1216" s="230">
        <v>123.73275027555043</v>
      </c>
      <c r="P1216" s="230">
        <v>214.3458062400422</v>
      </c>
      <c r="Q1216" s="231" t="s">
        <v>154</v>
      </c>
      <c r="R1216" s="232" t="s">
        <v>70</v>
      </c>
      <c r="S1216" s="232" t="s">
        <v>139</v>
      </c>
    </row>
    <row r="1217" ht="15.75" customHeight="1">
      <c r="A1217" s="227">
        <v>2017.0</v>
      </c>
      <c r="B1217" s="228" t="s">
        <v>45</v>
      </c>
      <c r="C1217" s="229" t="s">
        <v>94</v>
      </c>
      <c r="D1217" s="230">
        <v>350.8490184707828</v>
      </c>
      <c r="E1217" s="230">
        <v>131.42578702543463</v>
      </c>
      <c r="F1217" s="230">
        <v>142.70107952455385</v>
      </c>
      <c r="G1217" s="230">
        <v>303.0248722393976</v>
      </c>
      <c r="H1217" s="230">
        <v>219.95141851093092</v>
      </c>
      <c r="I1217" s="230">
        <v>172.13775848248008</v>
      </c>
      <c r="J1217" s="230">
        <v>261.23133158214193</v>
      </c>
      <c r="K1217" s="230">
        <v>279.2051301191285</v>
      </c>
      <c r="L1217" s="230">
        <v>156.4610245695653</v>
      </c>
      <c r="M1217" s="230">
        <v>137.38629106006374</v>
      </c>
      <c r="N1217" s="230">
        <v>114.04818363967226</v>
      </c>
      <c r="O1217" s="230">
        <v>310.61213894219276</v>
      </c>
      <c r="P1217" s="230">
        <v>214.9195028471954</v>
      </c>
      <c r="Q1217" s="231" t="s">
        <v>154</v>
      </c>
      <c r="R1217" s="232" t="s">
        <v>70</v>
      </c>
      <c r="S1217" s="232" t="s">
        <v>139</v>
      </c>
    </row>
    <row r="1218" ht="15.75" customHeight="1">
      <c r="A1218" s="227">
        <v>2017.0</v>
      </c>
      <c r="B1218" s="228" t="s">
        <v>45</v>
      </c>
      <c r="C1218" s="229" t="s">
        <v>95</v>
      </c>
      <c r="D1218" s="230">
        <v>524.9857931367554</v>
      </c>
      <c r="E1218" s="230">
        <v>741.9802843807062</v>
      </c>
      <c r="F1218" s="230">
        <v>1101.631141319965</v>
      </c>
      <c r="G1218" s="230">
        <v>820.6713073827091</v>
      </c>
      <c r="H1218" s="230">
        <v>1400.751200329377</v>
      </c>
      <c r="I1218" s="230">
        <v>1294.5966882217306</v>
      </c>
      <c r="J1218" s="230">
        <v>1353.910162643932</v>
      </c>
      <c r="K1218" s="230">
        <v>2272.0113459262875</v>
      </c>
      <c r="L1218" s="230">
        <v>940.9395647667368</v>
      </c>
      <c r="M1218" s="230">
        <v>798.3508853605758</v>
      </c>
      <c r="N1218" s="230">
        <v>456.05422038083776</v>
      </c>
      <c r="O1218" s="230">
        <v>332.5813785465057</v>
      </c>
      <c r="P1218" s="230">
        <v>1003.2053310330101</v>
      </c>
      <c r="Q1218" s="231" t="s">
        <v>154</v>
      </c>
      <c r="R1218" s="232" t="s">
        <v>70</v>
      </c>
      <c r="S1218" s="232" t="s">
        <v>139</v>
      </c>
    </row>
    <row r="1219" ht="15.75" customHeight="1">
      <c r="A1219" s="227">
        <v>2017.0</v>
      </c>
      <c r="B1219" s="228" t="s">
        <v>45</v>
      </c>
      <c r="C1219" s="229" t="s">
        <v>96</v>
      </c>
      <c r="D1219" s="230">
        <v>1628.0570772300425</v>
      </c>
      <c r="E1219" s="230">
        <v>1758.5845645049558</v>
      </c>
      <c r="F1219" s="230">
        <v>2116.0184212238732</v>
      </c>
      <c r="G1219" s="230">
        <v>1971.0435703612952</v>
      </c>
      <c r="H1219" s="230">
        <v>2619.1863980365583</v>
      </c>
      <c r="I1219" s="230">
        <v>2490.6837631108965</v>
      </c>
      <c r="J1219" s="230">
        <v>2620.206345368546</v>
      </c>
      <c r="K1219" s="230">
        <v>3643.2779155933486</v>
      </c>
      <c r="L1219" s="230">
        <v>2107.3871740354334</v>
      </c>
      <c r="M1219" s="230">
        <v>1777.117530285365</v>
      </c>
      <c r="N1219" s="230">
        <v>1413.1089434629062</v>
      </c>
      <c r="O1219" s="230">
        <v>1451.6787547498866</v>
      </c>
      <c r="P1219" s="230">
        <v>2133.029204830259</v>
      </c>
      <c r="Q1219" s="231" t="s">
        <v>154</v>
      </c>
      <c r="R1219" s="232" t="s">
        <v>70</v>
      </c>
      <c r="S1219" s="232" t="s">
        <v>139</v>
      </c>
    </row>
    <row r="1220" ht="15.75" customHeight="1">
      <c r="A1220" s="227">
        <v>2017.0</v>
      </c>
      <c r="B1220" s="228" t="s">
        <v>45</v>
      </c>
      <c r="C1220" s="229" t="s">
        <v>97</v>
      </c>
      <c r="D1220" s="230">
        <v>305.1297286947749</v>
      </c>
      <c r="E1220" s="230">
        <v>366.3876133694694</v>
      </c>
      <c r="F1220" s="230">
        <v>468.8504433820481</v>
      </c>
      <c r="G1220" s="230">
        <v>414.78215090681846</v>
      </c>
      <c r="H1220" s="230">
        <v>619.6949474908525</v>
      </c>
      <c r="I1220" s="230">
        <v>585.6550620581129</v>
      </c>
      <c r="J1220" s="230">
        <v>632.7369842411425</v>
      </c>
      <c r="K1220" s="230">
        <v>947.4925015163923</v>
      </c>
      <c r="L1220" s="230">
        <v>466.664393544351</v>
      </c>
      <c r="M1220" s="230">
        <v>361.8176838550747</v>
      </c>
      <c r="N1220" s="230">
        <v>254.11619210643295</v>
      </c>
      <c r="O1220" s="230">
        <v>258.1405157342557</v>
      </c>
      <c r="P1220" s="230">
        <v>473.45568474164384</v>
      </c>
      <c r="Q1220" s="231" t="s">
        <v>154</v>
      </c>
      <c r="R1220" s="232" t="s">
        <v>70</v>
      </c>
      <c r="S1220" s="232" t="s">
        <v>139</v>
      </c>
    </row>
    <row r="1221" ht="15.75" customHeight="1">
      <c r="A1221" s="227">
        <v>2017.0</v>
      </c>
      <c r="B1221" s="228" t="s">
        <v>45</v>
      </c>
      <c r="C1221" s="229" t="s">
        <v>98</v>
      </c>
      <c r="D1221" s="230">
        <v>1933.1868059248175</v>
      </c>
      <c r="E1221" s="230">
        <v>2124.972177874425</v>
      </c>
      <c r="F1221" s="230">
        <v>2584.8688646059213</v>
      </c>
      <c r="G1221" s="230">
        <v>2385.8257212681137</v>
      </c>
      <c r="H1221" s="230">
        <v>3238.8813455274108</v>
      </c>
      <c r="I1221" s="230">
        <v>3076.3388251690094</v>
      </c>
      <c r="J1221" s="230">
        <v>3252.9433296096886</v>
      </c>
      <c r="K1221" s="230">
        <v>4590.770417109741</v>
      </c>
      <c r="L1221" s="230">
        <v>2574.051567579784</v>
      </c>
      <c r="M1221" s="230">
        <v>2138.9352141404397</v>
      </c>
      <c r="N1221" s="230">
        <v>1667.225135569339</v>
      </c>
      <c r="O1221" s="230">
        <v>1709.8192704841422</v>
      </c>
      <c r="P1221" s="230">
        <v>2606.484889571903</v>
      </c>
      <c r="Q1221" s="231" t="s">
        <v>154</v>
      </c>
      <c r="R1221" s="232" t="s">
        <v>70</v>
      </c>
      <c r="S1221" s="232" t="s">
        <v>139</v>
      </c>
    </row>
    <row r="1222" ht="15.75" customHeight="1">
      <c r="A1222" s="227">
        <v>2017.0</v>
      </c>
      <c r="B1222" s="228" t="s">
        <v>45</v>
      </c>
      <c r="C1222" s="229" t="s">
        <v>99</v>
      </c>
      <c r="D1222" s="230">
        <v>635.2404583196907</v>
      </c>
      <c r="E1222" s="230">
        <v>641.044709965607</v>
      </c>
      <c r="F1222" s="230">
        <v>646.4293253502224</v>
      </c>
      <c r="G1222" s="230">
        <v>649.3370043647562</v>
      </c>
      <c r="H1222" s="230">
        <v>650.8539891652302</v>
      </c>
      <c r="I1222" s="230">
        <v>651.3</v>
      </c>
      <c r="J1222" s="230">
        <v>655.8</v>
      </c>
      <c r="K1222" s="230">
        <v>655.8</v>
      </c>
      <c r="L1222" s="230">
        <v>651.3</v>
      </c>
      <c r="M1222" s="230">
        <v>649.6418357682702</v>
      </c>
      <c r="N1222" s="230">
        <v>646.1901098901099</v>
      </c>
      <c r="O1222" s="230">
        <v>645.4000335542321</v>
      </c>
      <c r="P1222" s="230">
        <v>648.1947888648433</v>
      </c>
      <c r="Q1222" s="231" t="s">
        <v>154</v>
      </c>
      <c r="R1222" s="232" t="s">
        <v>70</v>
      </c>
      <c r="S1222" s="232" t="s">
        <v>139</v>
      </c>
    </row>
    <row r="1223" ht="15.75" customHeight="1">
      <c r="A1223" s="227">
        <v>2017.0</v>
      </c>
      <c r="B1223" s="228" t="s">
        <v>45</v>
      </c>
      <c r="C1223" s="229" t="s">
        <v>100</v>
      </c>
      <c r="D1223" s="230">
        <v>353.4858957655116</v>
      </c>
      <c r="E1223" s="230">
        <v>390.8640129886323</v>
      </c>
      <c r="F1223" s="230">
        <v>499.10633092910234</v>
      </c>
      <c r="G1223" s="230">
        <v>458.6982028781094</v>
      </c>
      <c r="H1223" s="230">
        <v>665.0354144546824</v>
      </c>
      <c r="I1223" s="230">
        <v>624.4106517857756</v>
      </c>
      <c r="J1223" s="230">
        <v>668.3907854713021</v>
      </c>
      <c r="K1223" s="230">
        <v>997.1171897020293</v>
      </c>
      <c r="L1223" s="230">
        <v>498.4593546647048</v>
      </c>
      <c r="M1223" s="230">
        <v>385.5995341130442</v>
      </c>
      <c r="N1223" s="230">
        <v>271.79128724514226</v>
      </c>
      <c r="O1223" s="230">
        <v>296.6902138939387</v>
      </c>
      <c r="P1223" s="230">
        <v>509.13740615766454</v>
      </c>
      <c r="Q1223" s="231" t="s">
        <v>154</v>
      </c>
      <c r="R1223" s="232" t="s">
        <v>70</v>
      </c>
      <c r="S1223" s="232" t="s">
        <v>139</v>
      </c>
    </row>
    <row r="1224" ht="15.75" customHeight="1">
      <c r="A1224" s="227">
        <v>2017.0</v>
      </c>
      <c r="B1224" s="228" t="s">
        <v>45</v>
      </c>
      <c r="C1224" s="229" t="s">
        <v>101</v>
      </c>
      <c r="D1224" s="230">
        <v>165.8210124743559</v>
      </c>
      <c r="E1224" s="230">
        <v>194.60293050237055</v>
      </c>
      <c r="F1224" s="230">
        <v>248.26438962390057</v>
      </c>
      <c r="G1224" s="230">
        <v>220.76427106037204</v>
      </c>
      <c r="H1224" s="230">
        <v>331.7214569646553</v>
      </c>
      <c r="I1224" s="230">
        <v>313.41045074586884</v>
      </c>
      <c r="J1224" s="230">
        <v>329.8265525193844</v>
      </c>
      <c r="K1224" s="230">
        <v>496.84700650810703</v>
      </c>
      <c r="L1224" s="230">
        <v>249.79280615103806</v>
      </c>
      <c r="M1224" s="230">
        <v>189.55383660284687</v>
      </c>
      <c r="N1224" s="230">
        <v>134.3217895343408</v>
      </c>
      <c r="O1224" s="230">
        <v>138.7992748611058</v>
      </c>
      <c r="P1224" s="230">
        <v>251.14381479569553</v>
      </c>
      <c r="Q1224" s="231" t="s">
        <v>154</v>
      </c>
      <c r="R1224" s="232" t="s">
        <v>70</v>
      </c>
      <c r="S1224" s="232" t="s">
        <v>139</v>
      </c>
    </row>
    <row r="1225" ht="15.75" customHeight="1">
      <c r="A1225" s="227">
        <v>2017.0</v>
      </c>
      <c r="B1225" s="228" t="s">
        <v>45</v>
      </c>
      <c r="C1225" s="229" t="s">
        <v>102</v>
      </c>
      <c r="D1225" s="230">
        <v>393.86669133817657</v>
      </c>
      <c r="E1225" s="230">
        <v>449.88931049006663</v>
      </c>
      <c r="F1225" s="230">
        <v>611.2143884891213</v>
      </c>
      <c r="G1225" s="230">
        <v>537.1150225731534</v>
      </c>
      <c r="H1225" s="230">
        <v>815.3379872570024</v>
      </c>
      <c r="I1225" s="230">
        <v>757.3235460082099</v>
      </c>
      <c r="J1225" s="230">
        <v>809.8155337312613</v>
      </c>
      <c r="K1225" s="230">
        <v>1256.0839784312718</v>
      </c>
      <c r="L1225" s="230">
        <v>591.4286688556041</v>
      </c>
      <c r="M1225" s="230">
        <v>465.9953304066032</v>
      </c>
      <c r="N1225" s="230">
        <v>303.5393511523902</v>
      </c>
      <c r="O1225" s="230">
        <v>307.3428677375819</v>
      </c>
      <c r="P1225" s="230">
        <v>608.2460563725368</v>
      </c>
      <c r="Q1225" s="231" t="s">
        <v>154</v>
      </c>
      <c r="R1225" s="232" t="s">
        <v>70</v>
      </c>
      <c r="S1225" s="232" t="s">
        <v>139</v>
      </c>
    </row>
    <row r="1226" ht="15.75" customHeight="1">
      <c r="A1226" s="227">
        <v>2017.0</v>
      </c>
      <c r="B1226" s="228" t="s">
        <v>45</v>
      </c>
      <c r="C1226" s="229" t="s">
        <v>103</v>
      </c>
      <c r="D1226" s="230">
        <v>79.6430193323077</v>
      </c>
      <c r="E1226" s="230">
        <v>82.18360055827908</v>
      </c>
      <c r="F1226" s="230">
        <v>111.00398683152636</v>
      </c>
      <c r="G1226" s="230">
        <v>105.12906948490439</v>
      </c>
      <c r="H1226" s="230">
        <v>156.23755019498805</v>
      </c>
      <c r="I1226" s="230">
        <v>144.23911457104197</v>
      </c>
      <c r="J1226" s="230">
        <v>156.3734736465982</v>
      </c>
      <c r="K1226" s="230">
        <v>237.4297409519408</v>
      </c>
      <c r="L1226" s="230">
        <v>116.40634436408673</v>
      </c>
      <c r="M1226" s="230">
        <v>86.32699339460058</v>
      </c>
      <c r="N1226" s="230">
        <v>57.26640564092305</v>
      </c>
      <c r="O1226" s="230">
        <v>63.44636470302801</v>
      </c>
      <c r="P1226" s="230">
        <v>116.30713863951871</v>
      </c>
      <c r="Q1226" s="231" t="s">
        <v>154</v>
      </c>
      <c r="R1226" s="232" t="s">
        <v>70</v>
      </c>
      <c r="S1226" s="232" t="s">
        <v>139</v>
      </c>
    </row>
    <row r="1227" ht="15.75" customHeight="1">
      <c r="A1227" s="227">
        <v>2017.0</v>
      </c>
      <c r="B1227" s="228" t="s">
        <v>45</v>
      </c>
      <c r="C1227" s="229" t="s">
        <v>104</v>
      </c>
      <c r="D1227" s="230">
        <v>12.399552633511462</v>
      </c>
      <c r="E1227" s="230">
        <v>27.780912423185036</v>
      </c>
      <c r="F1227" s="230">
        <v>23.634174950412678</v>
      </c>
      <c r="G1227" s="230">
        <v>14.70051291965519</v>
      </c>
      <c r="H1227" s="230">
        <v>19.554486327156205</v>
      </c>
      <c r="I1227" s="230">
        <v>23.63266354210836</v>
      </c>
      <c r="J1227" s="230">
        <v>18.39603517855184</v>
      </c>
      <c r="K1227" s="230">
        <v>20.88641941358272</v>
      </c>
      <c r="L1227" s="230">
        <v>17.481513211435136</v>
      </c>
      <c r="M1227" s="230">
        <v>16.385660216925157</v>
      </c>
      <c r="N1227" s="230">
        <v>19.252280161382078</v>
      </c>
      <c r="O1227" s="230">
        <v>17.188032447377793</v>
      </c>
      <c r="P1227" s="230">
        <v>231.29224342528366</v>
      </c>
      <c r="Q1227" s="231" t="s">
        <v>154</v>
      </c>
      <c r="R1227" s="232" t="s">
        <v>70</v>
      </c>
      <c r="S1227" s="232" t="s">
        <v>139</v>
      </c>
    </row>
    <row r="1228" ht="15.75" customHeight="1">
      <c r="A1228" s="227">
        <v>2017.0</v>
      </c>
      <c r="B1228" s="228" t="s">
        <v>45</v>
      </c>
      <c r="C1228" s="229" t="s">
        <v>105</v>
      </c>
      <c r="D1228" s="230">
        <v>5.118027972574047</v>
      </c>
      <c r="E1228" s="230">
        <v>7.784792697291694</v>
      </c>
      <c r="F1228" s="230">
        <v>10.75335447017486</v>
      </c>
      <c r="G1228" s="230">
        <v>19.80031246539174</v>
      </c>
      <c r="H1228" s="230">
        <v>43.24454989425279</v>
      </c>
      <c r="I1228" s="230">
        <v>41.80581882868176</v>
      </c>
      <c r="J1228" s="230">
        <v>46.39586707768104</v>
      </c>
      <c r="K1228" s="230">
        <v>60.80401305085732</v>
      </c>
      <c r="L1228" s="230">
        <v>48.89702867209124</v>
      </c>
      <c r="M1228" s="230">
        <v>16.03373056180485</v>
      </c>
      <c r="N1228" s="230">
        <v>11.736907374329869</v>
      </c>
      <c r="O1228" s="230">
        <v>7.924567087710976</v>
      </c>
      <c r="P1228" s="230">
        <v>320.2989701528422</v>
      </c>
      <c r="Q1228" s="231" t="s">
        <v>154</v>
      </c>
      <c r="R1228" s="232" t="s">
        <v>70</v>
      </c>
      <c r="S1228" s="232" t="s">
        <v>139</v>
      </c>
    </row>
    <row r="1229" ht="15.75" customHeight="1">
      <c r="A1229" s="227">
        <v>2017.0</v>
      </c>
      <c r="B1229" s="228" t="s">
        <v>45</v>
      </c>
      <c r="C1229" s="229" t="s">
        <v>106</v>
      </c>
      <c r="D1229" s="230">
        <v>65.07900215221784</v>
      </c>
      <c r="E1229" s="230">
        <v>24.37817587167468</v>
      </c>
      <c r="F1229" s="230">
        <v>26.469630446680625</v>
      </c>
      <c r="G1229" s="230">
        <v>56.20809885288458</v>
      </c>
      <c r="H1229" s="230">
        <v>40.79879972600882</v>
      </c>
      <c r="I1229" s="230">
        <v>31.929841512987363</v>
      </c>
      <c r="J1229" s="230">
        <v>48.4558128860112</v>
      </c>
      <c r="K1229" s="230">
        <v>51.78977368422131</v>
      </c>
      <c r="L1229" s="230">
        <v>29.021963347886306</v>
      </c>
      <c r="M1229" s="230">
        <v>25.483790066032853</v>
      </c>
      <c r="N1229" s="230">
        <v>21.154803342169956</v>
      </c>
      <c r="O1229" s="230">
        <v>57.61546133670403</v>
      </c>
      <c r="P1229" s="230">
        <v>478.3851532254795</v>
      </c>
      <c r="Q1229" s="231" t="s">
        <v>154</v>
      </c>
      <c r="R1229" s="232" t="s">
        <v>70</v>
      </c>
      <c r="S1229" s="232" t="s">
        <v>139</v>
      </c>
    </row>
    <row r="1230" ht="15.75" customHeight="1">
      <c r="A1230" s="227">
        <v>2017.0</v>
      </c>
      <c r="B1230" s="228" t="s">
        <v>45</v>
      </c>
      <c r="C1230" s="229" t="s">
        <v>107</v>
      </c>
      <c r="D1230" s="230">
        <v>130.39594816486417</v>
      </c>
      <c r="E1230" s="230">
        <v>184.29303033778413</v>
      </c>
      <c r="F1230" s="230">
        <v>273.62309433569544</v>
      </c>
      <c r="G1230" s="230">
        <v>203.8383031633602</v>
      </c>
      <c r="H1230" s="230">
        <v>347.91852141118983</v>
      </c>
      <c r="I1230" s="230">
        <v>321.55186837178206</v>
      </c>
      <c r="J1230" s="230">
        <v>336.28414653501346</v>
      </c>
      <c r="K1230" s="230">
        <v>564.3220779809052</v>
      </c>
      <c r="L1230" s="230">
        <v>233.71052763256793</v>
      </c>
      <c r="M1230" s="230">
        <v>198.29435772509225</v>
      </c>
      <c r="N1230" s="230">
        <v>113.27472716134305</v>
      </c>
      <c r="O1230" s="230">
        <v>82.60654814758449</v>
      </c>
      <c r="P1230" s="230">
        <v>2990.113150967182</v>
      </c>
      <c r="Q1230" s="231" t="s">
        <v>154</v>
      </c>
      <c r="R1230" s="232" t="s">
        <v>70</v>
      </c>
      <c r="S1230" s="232" t="s">
        <v>139</v>
      </c>
    </row>
    <row r="1231" ht="15.75" customHeight="1">
      <c r="A1231" s="227">
        <v>2017.0</v>
      </c>
      <c r="B1231" s="228" t="s">
        <v>45</v>
      </c>
      <c r="C1231" s="229" t="s">
        <v>108</v>
      </c>
      <c r="D1231" s="230">
        <v>212.99253092316752</v>
      </c>
      <c r="E1231" s="230">
        <v>244.23691132993554</v>
      </c>
      <c r="F1231" s="230">
        <v>334.4802542029636</v>
      </c>
      <c r="G1231" s="230">
        <v>294.5472274012917</v>
      </c>
      <c r="H1231" s="230">
        <v>451.51635735860765</v>
      </c>
      <c r="I1231" s="230">
        <v>418.9201922555595</v>
      </c>
      <c r="J1231" s="230">
        <v>449.53186167725755</v>
      </c>
      <c r="K1231" s="230">
        <v>697.8022841295665</v>
      </c>
      <c r="L1231" s="230">
        <v>329.1110328639806</v>
      </c>
      <c r="M1231" s="230">
        <v>256.1975385698551</v>
      </c>
      <c r="N1231" s="230">
        <v>165.41871803922496</v>
      </c>
      <c r="O1231" s="230">
        <v>165.3346090193773</v>
      </c>
      <c r="P1231" s="230">
        <v>4020.0895177707876</v>
      </c>
      <c r="Q1231" s="231" t="s">
        <v>154</v>
      </c>
      <c r="R1231" s="232" t="s">
        <v>70</v>
      </c>
      <c r="S1231" s="232" t="s">
        <v>139</v>
      </c>
    </row>
    <row r="1232" ht="15.75" customHeight="1">
      <c r="A1232" s="227">
        <v>2017.0</v>
      </c>
      <c r="B1232" s="228" t="s">
        <v>45</v>
      </c>
      <c r="C1232" s="229" t="s">
        <v>109</v>
      </c>
      <c r="D1232" s="230">
        <v>6.101525751227184</v>
      </c>
      <c r="E1232" s="230">
        <v>18.29551662008161</v>
      </c>
      <c r="F1232" s="230">
        <v>12.370967295855051</v>
      </c>
      <c r="G1232" s="230">
        <v>6.361363657927562</v>
      </c>
      <c r="H1232" s="230">
        <v>8.517959693926795</v>
      </c>
      <c r="I1232" s="230">
        <v>9.268877809948426</v>
      </c>
      <c r="J1232" s="230">
        <v>8.954111102126669</v>
      </c>
      <c r="K1232" s="230">
        <v>8.16022231579783</v>
      </c>
      <c r="L1232" s="230">
        <v>10.085228885969174</v>
      </c>
      <c r="M1232" s="230">
        <v>6.9051756947395</v>
      </c>
      <c r="N1232" s="230">
        <v>12.754774834354848</v>
      </c>
      <c r="O1232" s="230">
        <v>13.35156248789923</v>
      </c>
      <c r="P1232" s="230">
        <v>121.12728614985387</v>
      </c>
      <c r="Q1232" s="231" t="s">
        <v>154</v>
      </c>
      <c r="R1232" s="232" t="s">
        <v>70</v>
      </c>
      <c r="S1232" s="232" t="s">
        <v>139</v>
      </c>
    </row>
    <row r="1233" ht="15.75" customHeight="1">
      <c r="A1233" s="227">
        <v>2017.0</v>
      </c>
      <c r="B1233" s="228" t="s">
        <v>45</v>
      </c>
      <c r="C1233" s="229" t="s">
        <v>110</v>
      </c>
      <c r="D1233" s="230">
        <v>0.5934286660272248</v>
      </c>
      <c r="E1233" s="230">
        <v>1.0285346097319175</v>
      </c>
      <c r="F1233" s="230">
        <v>1.4517424332614957</v>
      </c>
      <c r="G1233" s="230">
        <v>2.8617002249161696</v>
      </c>
      <c r="H1233" s="230">
        <v>6.179510822724124</v>
      </c>
      <c r="I1233" s="230">
        <v>5.477930295702185</v>
      </c>
      <c r="J1233" s="230">
        <v>6.418579632626733</v>
      </c>
      <c r="K1233" s="230">
        <v>8.964047089184339</v>
      </c>
      <c r="L1233" s="230">
        <v>7.6068158469114175</v>
      </c>
      <c r="M1233" s="230">
        <v>2.444840792062945</v>
      </c>
      <c r="N1233" s="230">
        <v>1.9087879236121852</v>
      </c>
      <c r="O1233" s="230">
        <v>0.9918698613877657</v>
      </c>
      <c r="P1233" s="230">
        <v>45.927788198148505</v>
      </c>
      <c r="Q1233" s="231" t="s">
        <v>154</v>
      </c>
      <c r="R1233" s="232" t="s">
        <v>70</v>
      </c>
      <c r="S1233" s="232" t="s">
        <v>139</v>
      </c>
    </row>
    <row r="1234" ht="15.75" customHeight="1">
      <c r="A1234" s="227">
        <v>2017.0</v>
      </c>
      <c r="B1234" s="228" t="s">
        <v>45</v>
      </c>
      <c r="C1234" s="229" t="s">
        <v>111</v>
      </c>
      <c r="D1234" s="230">
        <v>26.031600860887135</v>
      </c>
      <c r="E1234" s="230">
        <v>11.608655176987943</v>
      </c>
      <c r="F1234" s="230">
        <v>12.311456021711919</v>
      </c>
      <c r="G1234" s="230">
        <v>20.817814389957253</v>
      </c>
      <c r="H1234" s="230">
        <v>18.544908966367647</v>
      </c>
      <c r="I1234" s="230">
        <v>15.204686434755887</v>
      </c>
      <c r="J1234" s="230">
        <v>19.38232515440448</v>
      </c>
      <c r="K1234" s="230">
        <v>19.919143724700504</v>
      </c>
      <c r="L1234" s="230">
        <v>13.374176658012123</v>
      </c>
      <c r="M1234" s="230">
        <v>11.908313114968623</v>
      </c>
      <c r="N1234" s="230">
        <v>10.421085390231505</v>
      </c>
      <c r="O1234" s="230">
        <v>22.15979282180924</v>
      </c>
      <c r="P1234" s="230">
        <v>201.68395871479424</v>
      </c>
      <c r="Q1234" s="231" t="s">
        <v>154</v>
      </c>
      <c r="R1234" s="232" t="s">
        <v>70</v>
      </c>
      <c r="S1234" s="232" t="s">
        <v>139</v>
      </c>
    </row>
    <row r="1235" ht="15.75" customHeight="1">
      <c r="A1235" s="227">
        <v>2017.0</v>
      </c>
      <c r="B1235" s="228" t="s">
        <v>45</v>
      </c>
      <c r="C1235" s="229" t="s">
        <v>112</v>
      </c>
      <c r="D1235" s="230">
        <v>130.39594816486417</v>
      </c>
      <c r="E1235" s="230">
        <v>184.29303033778413</v>
      </c>
      <c r="F1235" s="230">
        <v>273.62309433569544</v>
      </c>
      <c r="G1235" s="230">
        <v>203.8383031633602</v>
      </c>
      <c r="H1235" s="230">
        <v>347.91852141118983</v>
      </c>
      <c r="I1235" s="230">
        <v>321.55186837178206</v>
      </c>
      <c r="J1235" s="230">
        <v>336.28414653501346</v>
      </c>
      <c r="K1235" s="230">
        <v>564.3220779809052</v>
      </c>
      <c r="L1235" s="230">
        <v>233.71052763256793</v>
      </c>
      <c r="M1235" s="230">
        <v>198.29435772509225</v>
      </c>
      <c r="N1235" s="230">
        <v>113.27472716134305</v>
      </c>
      <c r="O1235" s="230">
        <v>82.60654814758449</v>
      </c>
      <c r="P1235" s="230">
        <v>2990.113150967182</v>
      </c>
      <c r="Q1235" s="231" t="s">
        <v>154</v>
      </c>
      <c r="R1235" s="232" t="s">
        <v>70</v>
      </c>
      <c r="S1235" s="232" t="s">
        <v>139</v>
      </c>
    </row>
    <row r="1236" ht="15.75" customHeight="1">
      <c r="A1236" s="227">
        <v>2017.0</v>
      </c>
      <c r="B1236" s="228" t="s">
        <v>45</v>
      </c>
      <c r="C1236" s="229" t="s">
        <v>113</v>
      </c>
      <c r="D1236" s="230">
        <v>163.1225034430057</v>
      </c>
      <c r="E1236" s="230">
        <v>215.22573674458562</v>
      </c>
      <c r="F1236" s="230">
        <v>299.7572600865239</v>
      </c>
      <c r="G1236" s="230">
        <v>233.8791814361612</v>
      </c>
      <c r="H1236" s="230">
        <v>381.1609008942084</v>
      </c>
      <c r="I1236" s="230">
        <v>351.50336291218855</v>
      </c>
      <c r="J1236" s="230">
        <v>371.03916242417137</v>
      </c>
      <c r="K1236" s="230">
        <v>601.3654911105879</v>
      </c>
      <c r="L1236" s="230">
        <v>264.77674902346064</v>
      </c>
      <c r="M1236" s="230">
        <v>219.55268732686332</v>
      </c>
      <c r="N1236" s="230">
        <v>138.35937530954158</v>
      </c>
      <c r="O1236" s="230">
        <v>119.10977331868072</v>
      </c>
      <c r="P1236" s="230">
        <v>3358.8521840299786</v>
      </c>
      <c r="Q1236" s="231" t="s">
        <v>154</v>
      </c>
      <c r="R1236" s="232" t="s">
        <v>70</v>
      </c>
      <c r="S1236" s="232" t="s">
        <v>139</v>
      </c>
    </row>
    <row r="1237" ht="15.75" customHeight="1">
      <c r="A1237" s="227">
        <v>2017.0</v>
      </c>
      <c r="B1237" s="228" t="s">
        <v>45</v>
      </c>
      <c r="C1237" s="229" t="s">
        <v>114</v>
      </c>
      <c r="D1237" s="230">
        <v>3.6466779895052026</v>
      </c>
      <c r="E1237" s="230">
        <v>10.873986335955362</v>
      </c>
      <c r="F1237" s="230">
        <v>9.693155437937481</v>
      </c>
      <c r="G1237" s="230">
        <v>4.492687675481625</v>
      </c>
      <c r="H1237" s="230">
        <v>6.331384369984036</v>
      </c>
      <c r="I1237" s="230">
        <v>7.583354932633666</v>
      </c>
      <c r="J1237" s="230">
        <v>5.506716420623768</v>
      </c>
      <c r="K1237" s="230">
        <v>6.255941004560144</v>
      </c>
      <c r="L1237" s="230">
        <v>5.312631616124071</v>
      </c>
      <c r="M1237" s="230">
        <v>6.225231419024139</v>
      </c>
      <c r="N1237" s="230">
        <v>7.102885681317175</v>
      </c>
      <c r="O1237" s="230">
        <v>5.171998557812983</v>
      </c>
      <c r="P1237" s="230">
        <v>78.19665144095966</v>
      </c>
      <c r="Q1237" s="231" t="s">
        <v>154</v>
      </c>
      <c r="R1237" s="232" t="s">
        <v>70</v>
      </c>
      <c r="S1237" s="232" t="s">
        <v>139</v>
      </c>
    </row>
    <row r="1238" ht="15.75" customHeight="1">
      <c r="A1238" s="227">
        <v>2017.0</v>
      </c>
      <c r="B1238" s="228" t="s">
        <v>45</v>
      </c>
      <c r="C1238" s="229" t="s">
        <v>115</v>
      </c>
      <c r="D1238" s="230">
        <v>1.4070853612135303</v>
      </c>
      <c r="E1238" s="230">
        <v>2.3584873264431523</v>
      </c>
      <c r="F1238" s="230">
        <v>2.9759048177785417</v>
      </c>
      <c r="G1238" s="230">
        <v>5.328304423829525</v>
      </c>
      <c r="H1238" s="230">
        <v>12.427916289723425</v>
      </c>
      <c r="I1238" s="230">
        <v>12.0129996164686</v>
      </c>
      <c r="J1238" s="230">
        <v>12.732852323004806</v>
      </c>
      <c r="K1238" s="230">
        <v>16.687802815630075</v>
      </c>
      <c r="L1238" s="230">
        <v>14.02689912997093</v>
      </c>
      <c r="M1238" s="230">
        <v>4.240822317060529</v>
      </c>
      <c r="N1238" s="230">
        <v>3.2591332735680894</v>
      </c>
      <c r="O1238" s="230">
        <v>1.9621765470726251</v>
      </c>
      <c r="P1238" s="230">
        <v>89.42038424176383</v>
      </c>
      <c r="Q1238" s="231" t="s">
        <v>154</v>
      </c>
      <c r="R1238" s="232" t="s">
        <v>70</v>
      </c>
      <c r="S1238" s="232" t="s">
        <v>139</v>
      </c>
    </row>
    <row r="1239" ht="15.75" customHeight="1">
      <c r="A1239" s="227">
        <v>2017.0</v>
      </c>
      <c r="B1239" s="228" t="s">
        <v>45</v>
      </c>
      <c r="C1239" s="229" t="s">
        <v>116</v>
      </c>
      <c r="D1239" s="230">
        <v>18.439050609795054</v>
      </c>
      <c r="E1239" s="230">
        <v>6.9071498303078265</v>
      </c>
      <c r="F1239" s="230">
        <v>7.499728626559511</v>
      </c>
      <c r="G1239" s="230">
        <v>15.925628008317297</v>
      </c>
      <c r="H1239" s="230">
        <v>11.559659922369168</v>
      </c>
      <c r="I1239" s="230">
        <v>9.046788428679752</v>
      </c>
      <c r="J1239" s="230">
        <v>13.729146984369839</v>
      </c>
      <c r="K1239" s="230">
        <v>14.673769210529372</v>
      </c>
      <c r="L1239" s="230">
        <v>8.222889615234454</v>
      </c>
      <c r="M1239" s="230">
        <v>7.220407185375975</v>
      </c>
      <c r="N1239" s="230">
        <v>5.993860946948154</v>
      </c>
      <c r="O1239" s="230">
        <v>16.32438071206614</v>
      </c>
      <c r="P1239" s="230">
        <v>135.54246008055253</v>
      </c>
      <c r="Q1239" s="231" t="s">
        <v>154</v>
      </c>
      <c r="R1239" s="232" t="s">
        <v>70</v>
      </c>
      <c r="S1239" s="232" t="s">
        <v>139</v>
      </c>
    </row>
    <row r="1240" ht="15.75" customHeight="1">
      <c r="A1240" s="227">
        <v>2017.0</v>
      </c>
      <c r="B1240" s="228" t="s">
        <v>45</v>
      </c>
      <c r="C1240" s="229" t="s">
        <v>117</v>
      </c>
      <c r="D1240" s="230">
        <v>30.969037689155236</v>
      </c>
      <c r="E1240" s="230">
        <v>50.022393948827116</v>
      </c>
      <c r="F1240" s="230">
        <v>74.26912560540303</v>
      </c>
      <c r="G1240" s="230">
        <v>45.86361821175605</v>
      </c>
      <c r="H1240" s="230">
        <v>78.28166731751772</v>
      </c>
      <c r="I1240" s="230">
        <v>82.68476615274396</v>
      </c>
      <c r="J1240" s="230">
        <v>75.66393297037803</v>
      </c>
      <c r="K1240" s="230">
        <v>126.97246754570367</v>
      </c>
      <c r="L1240" s="230">
        <v>55.50625031273488</v>
      </c>
      <c r="M1240" s="230">
        <v>53.822754239667894</v>
      </c>
      <c r="N1240" s="230">
        <v>30.74599737236454</v>
      </c>
      <c r="O1240" s="230">
        <v>19.619055185051316</v>
      </c>
      <c r="P1240" s="230">
        <v>724.4210665513035</v>
      </c>
      <c r="Q1240" s="231" t="s">
        <v>154</v>
      </c>
      <c r="R1240" s="232" t="s">
        <v>70</v>
      </c>
      <c r="S1240" s="232" t="s">
        <v>139</v>
      </c>
    </row>
    <row r="1241" ht="15.75" customHeight="1">
      <c r="A1241" s="227">
        <v>2017.0</v>
      </c>
      <c r="B1241" s="228" t="s">
        <v>45</v>
      </c>
      <c r="C1241" s="229" t="s">
        <v>118</v>
      </c>
      <c r="D1241" s="230">
        <v>54.46185164966902</v>
      </c>
      <c r="E1241" s="230">
        <v>70.16201744153346</v>
      </c>
      <c r="F1241" s="230">
        <v>94.43791448767857</v>
      </c>
      <c r="G1241" s="230">
        <v>71.6102383193845</v>
      </c>
      <c r="H1241" s="230">
        <v>108.60062789959434</v>
      </c>
      <c r="I1241" s="230">
        <v>111.32790913052598</v>
      </c>
      <c r="J1241" s="230">
        <v>107.63264869837644</v>
      </c>
      <c r="K1241" s="230">
        <v>164.58998057642327</v>
      </c>
      <c r="L1241" s="230">
        <v>83.06867067406434</v>
      </c>
      <c r="M1241" s="230">
        <v>71.50921516112854</v>
      </c>
      <c r="N1241" s="230">
        <v>47.10187727419796</v>
      </c>
      <c r="O1241" s="230">
        <v>43.07761100200307</v>
      </c>
      <c r="P1241" s="230">
        <v>1027.5805623145795</v>
      </c>
      <c r="Q1241" s="231" t="s">
        <v>154</v>
      </c>
      <c r="R1241" s="232" t="s">
        <v>70</v>
      </c>
      <c r="S1241" s="232" t="s">
        <v>139</v>
      </c>
    </row>
    <row r="1242" ht="15.75" customHeight="1">
      <c r="A1242" s="227">
        <v>2017.0</v>
      </c>
      <c r="B1242" s="228" t="s">
        <v>45</v>
      </c>
      <c r="C1242" s="229" t="s">
        <v>119</v>
      </c>
      <c r="D1242" s="230">
        <v>1.8290789188108878</v>
      </c>
      <c r="E1242" s="230">
        <v>7.151622638862513</v>
      </c>
      <c r="F1242" s="230">
        <v>5.091674467934503</v>
      </c>
      <c r="G1242" s="230">
        <v>1.9349286947422153</v>
      </c>
      <c r="H1242" s="230">
        <v>2.7486476938891347</v>
      </c>
      <c r="I1242" s="230">
        <v>2.9428258054748833</v>
      </c>
      <c r="J1242" s="230">
        <v>2.655786768492767</v>
      </c>
      <c r="K1242" s="230">
        <v>2.404748885089709</v>
      </c>
      <c r="L1242" s="230">
        <v>3.034026041250529</v>
      </c>
      <c r="M1242" s="230">
        <v>2.550851962478289</v>
      </c>
      <c r="N1242" s="230">
        <v>4.725343747852123</v>
      </c>
      <c r="O1242" s="230">
        <v>4.015792119998601</v>
      </c>
      <c r="P1242" s="230">
        <v>41.08532774487615</v>
      </c>
      <c r="Q1242" s="231" t="s">
        <v>154</v>
      </c>
      <c r="R1242" s="232" t="s">
        <v>70</v>
      </c>
      <c r="S1242" s="232" t="s">
        <v>139</v>
      </c>
    </row>
    <row r="1243" ht="15.75" customHeight="1">
      <c r="A1243" s="227">
        <v>2017.0</v>
      </c>
      <c r="B1243" s="228" t="s">
        <v>45</v>
      </c>
      <c r="C1243" s="229" t="s">
        <v>120</v>
      </c>
      <c r="D1243" s="230">
        <v>0.16323270558640723</v>
      </c>
      <c r="E1243" s="230">
        <v>0.31191037620917417</v>
      </c>
      <c r="F1243" s="230">
        <v>0.4018966692289323</v>
      </c>
      <c r="G1243" s="230">
        <v>0.7697114999448573</v>
      </c>
      <c r="H1243" s="230">
        <v>1.7761095156026256</v>
      </c>
      <c r="I1243" s="230">
        <v>1.5742907667244073</v>
      </c>
      <c r="J1243" s="230">
        <v>1.7592312848426492</v>
      </c>
      <c r="K1243" s="230">
        <v>2.456109453515835</v>
      </c>
      <c r="L1243" s="230">
        <v>2.182533840867322</v>
      </c>
      <c r="M1243" s="230">
        <v>0.6466209977010791</v>
      </c>
      <c r="N1243" s="230">
        <v>0.5302944036206475</v>
      </c>
      <c r="O1243" s="230">
        <v>0.24506669548320273</v>
      </c>
      <c r="P1243" s="230">
        <v>12.81700820932714</v>
      </c>
      <c r="Q1243" s="231" t="s">
        <v>154</v>
      </c>
      <c r="R1243" s="232" t="s">
        <v>70</v>
      </c>
      <c r="S1243" s="232" t="s">
        <v>139</v>
      </c>
    </row>
    <row r="1244" ht="15.75" customHeight="1">
      <c r="A1244" s="227">
        <v>2017.0</v>
      </c>
      <c r="B1244" s="228" t="s">
        <v>45</v>
      </c>
      <c r="C1244" s="229" t="s">
        <v>121</v>
      </c>
      <c r="D1244" s="230">
        <v>7.375620243918021</v>
      </c>
      <c r="E1244" s="230">
        <v>3.2891189668132506</v>
      </c>
      <c r="F1244" s="230">
        <v>3.488245872818377</v>
      </c>
      <c r="G1244" s="230">
        <v>5.898380743821221</v>
      </c>
      <c r="H1244" s="230">
        <v>5.254390873804167</v>
      </c>
      <c r="I1244" s="230">
        <v>4.307994489847501</v>
      </c>
      <c r="J1244" s="230">
        <v>5.491658793747936</v>
      </c>
      <c r="K1244" s="230">
        <v>5.643757388665143</v>
      </c>
      <c r="L1244" s="230">
        <v>3.7893500531034348</v>
      </c>
      <c r="M1244" s="230">
        <v>3.37402204924111</v>
      </c>
      <c r="N1244" s="230">
        <v>2.952640860565593</v>
      </c>
      <c r="O1244" s="230">
        <v>6.278607966179284</v>
      </c>
      <c r="P1244" s="230">
        <v>57.143788302525046</v>
      </c>
      <c r="Q1244" s="231" t="s">
        <v>154</v>
      </c>
      <c r="R1244" s="232" t="s">
        <v>70</v>
      </c>
      <c r="S1244" s="232" t="s">
        <v>139</v>
      </c>
    </row>
    <row r="1245" ht="15.75" customHeight="1">
      <c r="A1245" s="227">
        <v>2017.0</v>
      </c>
      <c r="B1245" s="228" t="s">
        <v>45</v>
      </c>
      <c r="C1245" s="229" t="s">
        <v>122</v>
      </c>
      <c r="D1245" s="230">
        <v>30.969037689155236</v>
      </c>
      <c r="E1245" s="230">
        <v>50.022393948827116</v>
      </c>
      <c r="F1245" s="230">
        <v>74.26912560540303</v>
      </c>
      <c r="G1245" s="230">
        <v>45.86361821175605</v>
      </c>
      <c r="H1245" s="230">
        <v>78.28166731751772</v>
      </c>
      <c r="I1245" s="230">
        <v>82.68476615274396</v>
      </c>
      <c r="J1245" s="230">
        <v>75.66393297037803</v>
      </c>
      <c r="K1245" s="230">
        <v>126.97246754570367</v>
      </c>
      <c r="L1245" s="230">
        <v>55.50625031273488</v>
      </c>
      <c r="M1245" s="230">
        <v>53.822754239667894</v>
      </c>
      <c r="N1245" s="230">
        <v>30.74599737236454</v>
      </c>
      <c r="O1245" s="230">
        <v>19.619055185051316</v>
      </c>
      <c r="P1245" s="230">
        <v>724.4210665513035</v>
      </c>
      <c r="Q1245" s="231" t="s">
        <v>154</v>
      </c>
      <c r="R1245" s="232" t="s">
        <v>70</v>
      </c>
      <c r="S1245" s="232" t="s">
        <v>139</v>
      </c>
    </row>
    <row r="1246" ht="15.75" customHeight="1">
      <c r="A1246" s="227">
        <v>2017.0</v>
      </c>
      <c r="B1246" s="228" t="s">
        <v>45</v>
      </c>
      <c r="C1246" s="229" t="s">
        <v>123</v>
      </c>
      <c r="D1246" s="230">
        <v>40.33696955747055</v>
      </c>
      <c r="E1246" s="230">
        <v>60.775045930712054</v>
      </c>
      <c r="F1246" s="230">
        <v>83.25094261538484</v>
      </c>
      <c r="G1246" s="230">
        <v>54.46663915026434</v>
      </c>
      <c r="H1246" s="230">
        <v>88.06081540081364</v>
      </c>
      <c r="I1246" s="230">
        <v>91.50987721479075</v>
      </c>
      <c r="J1246" s="230">
        <v>85.57060981746137</v>
      </c>
      <c r="K1246" s="230">
        <v>137.47708327297434</v>
      </c>
      <c r="L1246" s="230">
        <v>64.51216024795616</v>
      </c>
      <c r="M1246" s="230">
        <v>60.394249249088375</v>
      </c>
      <c r="N1246" s="230">
        <v>38.9542763844029</v>
      </c>
      <c r="O1246" s="230">
        <v>30.158521966712403</v>
      </c>
      <c r="P1246" s="230">
        <v>835.4671908080317</v>
      </c>
      <c r="Q1246" s="231" t="s">
        <v>154</v>
      </c>
      <c r="R1246" s="232" t="s">
        <v>70</v>
      </c>
      <c r="S1246" s="232" t="s">
        <v>139</v>
      </c>
    </row>
    <row r="1247" ht="15.75" customHeight="1">
      <c r="A1247" s="227">
        <v>2017.0</v>
      </c>
      <c r="B1247" s="228" t="s">
        <v>45</v>
      </c>
      <c r="C1247" s="229" t="s">
        <v>124</v>
      </c>
      <c r="D1247" s="230">
        <v>2511.708117869162</v>
      </c>
      <c r="E1247" s="230">
        <v>2511.8422391857507</v>
      </c>
      <c r="F1247" s="230">
        <v>2511.8422391857507</v>
      </c>
      <c r="G1247" s="230">
        <v>2511.8422391857507</v>
      </c>
      <c r="H1247" s="230">
        <v>2514.826438479849</v>
      </c>
      <c r="I1247" s="230">
        <v>2516.0</v>
      </c>
      <c r="J1247" s="230">
        <v>2516.0</v>
      </c>
      <c r="K1247" s="230">
        <v>2516.0</v>
      </c>
      <c r="L1247" s="230">
        <v>2516.0</v>
      </c>
      <c r="M1247" s="230">
        <v>2514.491135188377</v>
      </c>
      <c r="N1247" s="230">
        <v>2516.0</v>
      </c>
      <c r="O1247" s="230">
        <v>2513.921119592875</v>
      </c>
      <c r="P1247" s="230">
        <v>2516.0</v>
      </c>
      <c r="Q1247" s="231" t="s">
        <v>154</v>
      </c>
      <c r="R1247" s="232" t="s">
        <v>70</v>
      </c>
      <c r="S1247" s="232" t="s">
        <v>139</v>
      </c>
    </row>
    <row r="1248" ht="15.75" customHeight="1">
      <c r="A1248" s="227">
        <v>2017.0</v>
      </c>
      <c r="B1248" s="228" t="s">
        <v>45</v>
      </c>
      <c r="C1248" s="229" t="s">
        <v>125</v>
      </c>
      <c r="D1248" s="230">
        <v>1397.7727992437672</v>
      </c>
      <c r="E1248" s="230">
        <v>1797.510622710623</v>
      </c>
      <c r="F1248" s="230">
        <v>2171.6336996337</v>
      </c>
      <c r="G1248" s="230">
        <v>2286.8000708968448</v>
      </c>
      <c r="H1248" s="230">
        <v>2313.4</v>
      </c>
      <c r="I1248" s="230">
        <v>2313.4</v>
      </c>
      <c r="J1248" s="230">
        <v>2548.4</v>
      </c>
      <c r="K1248" s="230">
        <v>2548.4</v>
      </c>
      <c r="L1248" s="230">
        <v>2313.4</v>
      </c>
      <c r="M1248" s="230">
        <v>2238.033534207728</v>
      </c>
      <c r="N1248" s="230">
        <v>1958.364835164835</v>
      </c>
      <c r="O1248" s="230">
        <v>1958.364835164835</v>
      </c>
      <c r="P1248" s="230">
        <v>2548.4</v>
      </c>
      <c r="Q1248" s="231" t="s">
        <v>154</v>
      </c>
      <c r="R1248" s="232" t="s">
        <v>70</v>
      </c>
      <c r="S1248" s="232" t="s">
        <v>139</v>
      </c>
    </row>
    <row r="1249" ht="15.75" customHeight="1">
      <c r="A1249" s="227">
        <v>2017.0</v>
      </c>
      <c r="B1249" s="228" t="s">
        <v>45</v>
      </c>
      <c r="C1249" s="229" t="s">
        <v>126</v>
      </c>
      <c r="D1249" s="230">
        <v>3909.480917112929</v>
      </c>
      <c r="E1249" s="230">
        <v>4309.352861896374</v>
      </c>
      <c r="F1249" s="230">
        <v>4683.475938819451</v>
      </c>
      <c r="G1249" s="230">
        <v>4798.642310082596</v>
      </c>
      <c r="H1249" s="230">
        <v>4828.226438479849</v>
      </c>
      <c r="I1249" s="230">
        <v>4829.4</v>
      </c>
      <c r="J1249" s="230">
        <v>5064.4</v>
      </c>
      <c r="K1249" s="230">
        <v>5064.4</v>
      </c>
      <c r="L1249" s="230">
        <v>4829.4</v>
      </c>
      <c r="M1249" s="230">
        <v>4752.524669396105</v>
      </c>
      <c r="N1249" s="230">
        <v>4474.364835164835</v>
      </c>
      <c r="O1249" s="230">
        <v>4472.28595475771</v>
      </c>
      <c r="P1249" s="230">
        <v>5064.4</v>
      </c>
      <c r="Q1249" s="231" t="s">
        <v>154</v>
      </c>
      <c r="R1249" s="232" t="s">
        <v>70</v>
      </c>
      <c r="S1249" s="232" t="s">
        <v>139</v>
      </c>
    </row>
    <row r="1250" ht="15.75" customHeight="1">
      <c r="A1250" s="227">
        <v>2017.0</v>
      </c>
      <c r="B1250" s="228" t="s">
        <v>45</v>
      </c>
      <c r="C1250" s="229" t="s">
        <v>127</v>
      </c>
      <c r="D1250" s="230">
        <v>4929.227097843816</v>
      </c>
      <c r="E1250" s="230">
        <v>5051.182974792138</v>
      </c>
      <c r="F1250" s="230">
        <v>4791.401515770403</v>
      </c>
      <c r="G1250" s="230">
        <v>5596.226827273957</v>
      </c>
      <c r="H1250" s="230">
        <v>6626.01784073403</v>
      </c>
      <c r="I1250" s="230">
        <v>6629.124952132677</v>
      </c>
      <c r="J1250" s="230">
        <v>7369.186641924376</v>
      </c>
      <c r="K1250" s="230">
        <v>8629.049138767752</v>
      </c>
      <c r="L1250" s="230">
        <v>6094.900589372257</v>
      </c>
      <c r="M1250" s="230">
        <v>4128.421872238789</v>
      </c>
      <c r="N1250" s="230">
        <v>4050.5260395112346</v>
      </c>
      <c r="O1250" s="230">
        <v>5355.373004777033</v>
      </c>
      <c r="P1250" s="230">
        <v>69250.63849513847</v>
      </c>
      <c r="Q1250" s="231" t="s">
        <v>154</v>
      </c>
      <c r="R1250" s="232" t="s">
        <v>70</v>
      </c>
      <c r="S1250" s="232" t="s">
        <v>139</v>
      </c>
    </row>
    <row r="1251" ht="15.75" customHeight="1">
      <c r="A1251" s="227">
        <v>2017.0</v>
      </c>
      <c r="B1251" s="228" t="s">
        <v>45</v>
      </c>
      <c r="C1251" s="229" t="s">
        <v>128</v>
      </c>
      <c r="D1251" s="230">
        <v>1103.071284093287</v>
      </c>
      <c r="E1251" s="230">
        <v>1016.6042801242495</v>
      </c>
      <c r="F1251" s="230">
        <v>1014.387279903908</v>
      </c>
      <c r="G1251" s="230">
        <v>1150.3722629785861</v>
      </c>
      <c r="H1251" s="230">
        <v>1218.4351977071813</v>
      </c>
      <c r="I1251" s="230">
        <v>1196.0870748891657</v>
      </c>
      <c r="J1251" s="230">
        <v>1266.2961827246143</v>
      </c>
      <c r="K1251" s="230">
        <v>1371.266569667061</v>
      </c>
      <c r="L1251" s="230">
        <v>1166.4476092686969</v>
      </c>
      <c r="M1251" s="230">
        <v>978.7666449247893</v>
      </c>
      <c r="N1251" s="230">
        <v>957.0547230820684</v>
      </c>
      <c r="O1251" s="230">
        <v>1119.097376203381</v>
      </c>
      <c r="P1251" s="230">
        <v>1129.823873797249</v>
      </c>
      <c r="Q1251" s="231" t="s">
        <v>154</v>
      </c>
      <c r="R1251" s="232" t="s">
        <v>70</v>
      </c>
      <c r="S1251" s="232" t="s">
        <v>139</v>
      </c>
    </row>
    <row r="1252" ht="15.75" customHeight="1">
      <c r="A1252" s="227">
        <v>2017.0</v>
      </c>
      <c r="B1252" s="228" t="s">
        <v>45</v>
      </c>
      <c r="C1252" s="229" t="s">
        <v>129</v>
      </c>
      <c r="D1252" s="230">
        <v>82.59658275830336</v>
      </c>
      <c r="E1252" s="230">
        <v>59.943880992151406</v>
      </c>
      <c r="F1252" s="230">
        <v>60.857159867268166</v>
      </c>
      <c r="G1252" s="230">
        <v>90.70892423793151</v>
      </c>
      <c r="H1252" s="230">
        <v>103.59783594741782</v>
      </c>
      <c r="I1252" s="230">
        <v>97.36832388377749</v>
      </c>
      <c r="J1252" s="230">
        <v>113.24771514224408</v>
      </c>
      <c r="K1252" s="230">
        <v>133.48020614866135</v>
      </c>
      <c r="L1252" s="230">
        <v>95.40050523141267</v>
      </c>
      <c r="M1252" s="230">
        <v>57.90318084476286</v>
      </c>
      <c r="N1252" s="230">
        <v>52.143990877881905</v>
      </c>
      <c r="O1252" s="230">
        <v>82.72806087179279</v>
      </c>
      <c r="P1252" s="230">
        <v>1029.9763668036053</v>
      </c>
      <c r="Q1252" s="231" t="s">
        <v>154</v>
      </c>
      <c r="R1252" s="232" t="s">
        <v>70</v>
      </c>
      <c r="S1252" s="232" t="s">
        <v>139</v>
      </c>
    </row>
    <row r="1253" ht="15.75" customHeight="1">
      <c r="A1253" s="227">
        <v>2017.0</v>
      </c>
      <c r="B1253" s="228" t="s">
        <v>45</v>
      </c>
      <c r="C1253" s="229" t="s">
        <v>130</v>
      </c>
      <c r="D1253" s="230">
        <v>32.72655527814155</v>
      </c>
      <c r="E1253" s="230">
        <v>30.932706406801472</v>
      </c>
      <c r="F1253" s="230">
        <v>26.134165750828465</v>
      </c>
      <c r="G1253" s="230">
        <v>30.040878272800985</v>
      </c>
      <c r="H1253" s="230">
        <v>33.24237948301857</v>
      </c>
      <c r="I1253" s="230">
        <v>29.9514945404065</v>
      </c>
      <c r="J1253" s="230">
        <v>34.75501588915788</v>
      </c>
      <c r="K1253" s="230">
        <v>37.043413129682676</v>
      </c>
      <c r="L1253" s="230">
        <v>31.066221390892714</v>
      </c>
      <c r="M1253" s="230">
        <v>21.258329601771067</v>
      </c>
      <c r="N1253" s="230">
        <v>25.08464814819854</v>
      </c>
      <c r="O1253" s="230">
        <v>36.50322517109623</v>
      </c>
      <c r="P1253" s="230">
        <v>368.73903306279664</v>
      </c>
      <c r="Q1253" s="231" t="s">
        <v>154</v>
      </c>
      <c r="R1253" s="232" t="s">
        <v>70</v>
      </c>
      <c r="S1253" s="232" t="s">
        <v>139</v>
      </c>
    </row>
    <row r="1254" ht="15.75" customHeight="1">
      <c r="A1254" s="227">
        <v>2017.0</v>
      </c>
      <c r="B1254" s="228" t="s">
        <v>45</v>
      </c>
      <c r="C1254" s="229" t="s">
        <v>131</v>
      </c>
      <c r="D1254" s="230">
        <v>23.492813960513786</v>
      </c>
      <c r="E1254" s="230">
        <v>20.139623492706342</v>
      </c>
      <c r="F1254" s="230">
        <v>20.168788882275535</v>
      </c>
      <c r="G1254" s="230">
        <v>25.74662010762845</v>
      </c>
      <c r="H1254" s="230">
        <v>30.31896058207663</v>
      </c>
      <c r="I1254" s="230">
        <v>28.64314297778202</v>
      </c>
      <c r="J1254" s="230">
        <v>31.968715727998415</v>
      </c>
      <c r="K1254" s="230">
        <v>37.61751303071959</v>
      </c>
      <c r="L1254" s="230">
        <v>27.562420361329455</v>
      </c>
      <c r="M1254" s="230">
        <v>17.686460921460643</v>
      </c>
      <c r="N1254" s="230">
        <v>16.35587990183342</v>
      </c>
      <c r="O1254" s="230">
        <v>23.458555816951748</v>
      </c>
      <c r="P1254" s="230">
        <v>303.159495763276</v>
      </c>
      <c r="Q1254" s="231" t="s">
        <v>154</v>
      </c>
      <c r="R1254" s="232" t="s">
        <v>70</v>
      </c>
      <c r="S1254" s="232" t="s">
        <v>139</v>
      </c>
    </row>
    <row r="1255" ht="15.75" customHeight="1">
      <c r="A1255" s="227">
        <v>2017.0</v>
      </c>
      <c r="B1255" s="228" t="s">
        <v>45</v>
      </c>
      <c r="C1255" s="229" t="s">
        <v>132</v>
      </c>
      <c r="D1255" s="230">
        <v>9.367931868315317</v>
      </c>
      <c r="E1255" s="230">
        <v>10.752651981884938</v>
      </c>
      <c r="F1255" s="230">
        <v>8.981817009981812</v>
      </c>
      <c r="G1255" s="230">
        <v>8.603020938508294</v>
      </c>
      <c r="H1255" s="230">
        <v>9.779148083295926</v>
      </c>
      <c r="I1255" s="230">
        <v>8.82511106204679</v>
      </c>
      <c r="J1255" s="230">
        <v>9.906676847083352</v>
      </c>
      <c r="K1255" s="230">
        <v>10.504615727270686</v>
      </c>
      <c r="L1255" s="230">
        <v>9.005909935221286</v>
      </c>
      <c r="M1255" s="230">
        <v>6.571495009420477</v>
      </c>
      <c r="N1255" s="230">
        <v>8.208279012038364</v>
      </c>
      <c r="O1255" s="230">
        <v>10.539466781661087</v>
      </c>
      <c r="P1255" s="230">
        <v>111.04612425672835</v>
      </c>
      <c r="Q1255" s="231" t="s">
        <v>154</v>
      </c>
      <c r="R1255" s="232" t="s">
        <v>70</v>
      </c>
      <c r="S1255" s="232" t="s">
        <v>139</v>
      </c>
    </row>
    <row r="1256" ht="15.75" customHeight="1">
      <c r="A1256" s="227">
        <v>2018.0</v>
      </c>
      <c r="B1256" s="228" t="s">
        <v>45</v>
      </c>
      <c r="C1256" s="229" t="s">
        <v>73</v>
      </c>
      <c r="D1256" s="230">
        <v>7858.565716314816</v>
      </c>
      <c r="E1256" s="230">
        <v>9641.369923789194</v>
      </c>
      <c r="F1256" s="230">
        <v>11809.981556015104</v>
      </c>
      <c r="G1256" s="230">
        <v>10243.443074160714</v>
      </c>
      <c r="H1256" s="230">
        <v>15319.539676135046</v>
      </c>
      <c r="I1256" s="230">
        <v>14412.925040799792</v>
      </c>
      <c r="J1256" s="230">
        <v>15379.495081976238</v>
      </c>
      <c r="K1256" s="230">
        <v>23191.24335510261</v>
      </c>
      <c r="L1256" s="230">
        <v>11578.786931500166</v>
      </c>
      <c r="M1256" s="230">
        <v>9122.788157434132</v>
      </c>
      <c r="N1256" s="230">
        <v>6627.395755380907</v>
      </c>
      <c r="O1256" s="230">
        <v>6829.301827025591</v>
      </c>
      <c r="P1256" s="230">
        <v>142014.8360956343</v>
      </c>
      <c r="Q1256" s="231" t="s">
        <v>155</v>
      </c>
      <c r="R1256" s="232" t="s">
        <v>70</v>
      </c>
      <c r="S1256" s="232" t="s">
        <v>139</v>
      </c>
    </row>
    <row r="1257" ht="15.75" customHeight="1">
      <c r="A1257" s="227">
        <v>2018.0</v>
      </c>
      <c r="B1257" s="228" t="s">
        <v>45</v>
      </c>
      <c r="C1257" s="229" t="s">
        <v>77</v>
      </c>
      <c r="D1257" s="230">
        <v>2549.7797832294427</v>
      </c>
      <c r="E1257" s="230">
        <v>3069.000011483751</v>
      </c>
      <c r="F1257" s="230">
        <v>3868.482232559092</v>
      </c>
      <c r="G1257" s="230">
        <v>3370.4439984657024</v>
      </c>
      <c r="H1257" s="230">
        <v>5088.453228051992</v>
      </c>
      <c r="I1257" s="230">
        <v>4746.999987537923</v>
      </c>
      <c r="J1257" s="230">
        <v>5136.033541810547</v>
      </c>
      <c r="K1257" s="230">
        <v>7817.284417494819</v>
      </c>
      <c r="L1257" s="230">
        <v>3829.761775194634</v>
      </c>
      <c r="M1257" s="230">
        <v>2998.515446395493</v>
      </c>
      <c r="N1257" s="230">
        <v>2102.4599498193</v>
      </c>
      <c r="O1257" s="230">
        <v>2150.122512097395</v>
      </c>
      <c r="P1257" s="230">
        <v>46727.33688414008</v>
      </c>
      <c r="Q1257" s="231" t="s">
        <v>155</v>
      </c>
      <c r="R1257" s="232" t="s">
        <v>70</v>
      </c>
      <c r="S1257" s="232" t="s">
        <v>139</v>
      </c>
    </row>
    <row r="1258" ht="15.75" customHeight="1">
      <c r="A1258" s="227">
        <v>2018.0</v>
      </c>
      <c r="B1258" s="228" t="s">
        <v>45</v>
      </c>
      <c r="C1258" s="229" t="s">
        <v>78</v>
      </c>
      <c r="D1258" s="230">
        <v>10408.345499544259</v>
      </c>
      <c r="E1258" s="230">
        <v>12710.369935272945</v>
      </c>
      <c r="F1258" s="230">
        <v>15678.463788574196</v>
      </c>
      <c r="G1258" s="230">
        <v>13613.887072626416</v>
      </c>
      <c r="H1258" s="230">
        <v>20407.99290418704</v>
      </c>
      <c r="I1258" s="230">
        <v>19159.925028337715</v>
      </c>
      <c r="J1258" s="230">
        <v>20515.528623786784</v>
      </c>
      <c r="K1258" s="230">
        <v>31008.52777259743</v>
      </c>
      <c r="L1258" s="230">
        <v>15408.5487066948</v>
      </c>
      <c r="M1258" s="230">
        <v>12121.303603829625</v>
      </c>
      <c r="N1258" s="230">
        <v>8729.855705200207</v>
      </c>
      <c r="O1258" s="230">
        <v>8979.424339122987</v>
      </c>
      <c r="P1258" s="230">
        <v>188742.1729797744</v>
      </c>
      <c r="Q1258" s="231" t="s">
        <v>155</v>
      </c>
      <c r="R1258" s="232" t="s">
        <v>70</v>
      </c>
      <c r="S1258" s="232" t="s">
        <v>139</v>
      </c>
    </row>
    <row r="1259" ht="15.75" customHeight="1">
      <c r="A1259" s="227">
        <v>2018.0</v>
      </c>
      <c r="B1259" s="228" t="s">
        <v>45</v>
      </c>
      <c r="C1259" s="229" t="s">
        <v>79</v>
      </c>
      <c r="D1259" s="230">
        <v>6548.804763595681</v>
      </c>
      <c r="E1259" s="230">
        <v>8034.474936490997</v>
      </c>
      <c r="F1259" s="230">
        <v>9841.651296679254</v>
      </c>
      <c r="G1259" s="230">
        <v>8536.202561800596</v>
      </c>
      <c r="H1259" s="230">
        <v>12766.28306344587</v>
      </c>
      <c r="I1259" s="230">
        <v>12010.77086733316</v>
      </c>
      <c r="J1259" s="230">
        <v>12816.245901646866</v>
      </c>
      <c r="K1259" s="230">
        <v>19326.036129252177</v>
      </c>
      <c r="L1259" s="230">
        <v>9648.989109583472</v>
      </c>
      <c r="M1259" s="230">
        <v>7602.323464528443</v>
      </c>
      <c r="N1259" s="230">
        <v>5522.829796150756</v>
      </c>
      <c r="O1259" s="230">
        <v>5691.084855854659</v>
      </c>
      <c r="P1259" s="230">
        <v>118345.69674636194</v>
      </c>
      <c r="Q1259" s="231" t="s">
        <v>155</v>
      </c>
      <c r="R1259" s="232" t="s">
        <v>70</v>
      </c>
      <c r="S1259" s="232" t="s">
        <v>139</v>
      </c>
    </row>
    <row r="1260" ht="15.75" customHeight="1">
      <c r="A1260" s="227">
        <v>2018.0</v>
      </c>
      <c r="B1260" s="228" t="s">
        <v>45</v>
      </c>
      <c r="C1260" s="229" t="s">
        <v>80</v>
      </c>
      <c r="D1260" s="230">
        <v>1309.7609527191364</v>
      </c>
      <c r="E1260" s="230">
        <v>1606.8949872981993</v>
      </c>
      <c r="F1260" s="230">
        <v>1968.3302593358508</v>
      </c>
      <c r="G1260" s="230">
        <v>1707.240512360119</v>
      </c>
      <c r="H1260" s="230">
        <v>2553.2566126891743</v>
      </c>
      <c r="I1260" s="230">
        <v>2402.1541734666325</v>
      </c>
      <c r="J1260" s="230">
        <v>2563.2491803293733</v>
      </c>
      <c r="K1260" s="230">
        <v>3865.207225850436</v>
      </c>
      <c r="L1260" s="230">
        <v>1929.7978219166944</v>
      </c>
      <c r="M1260" s="230">
        <v>1520.464692905689</v>
      </c>
      <c r="N1260" s="230">
        <v>1104.565959230151</v>
      </c>
      <c r="O1260" s="230">
        <v>1138.2169711709319</v>
      </c>
      <c r="P1260" s="230">
        <v>23669.13934927239</v>
      </c>
      <c r="Q1260" s="231" t="s">
        <v>155</v>
      </c>
      <c r="R1260" s="232" t="s">
        <v>70</v>
      </c>
      <c r="S1260" s="232" t="s">
        <v>139</v>
      </c>
    </row>
    <row r="1261" ht="15.75" customHeight="1">
      <c r="A1261" s="227">
        <v>2018.0</v>
      </c>
      <c r="B1261" s="228" t="s">
        <v>45</v>
      </c>
      <c r="C1261" s="229" t="s">
        <v>81</v>
      </c>
      <c r="D1261" s="230">
        <v>1782.1460520548708</v>
      </c>
      <c r="E1261" s="230">
        <v>4045.415445451376</v>
      </c>
      <c r="F1261" s="230">
        <v>3358.6458240048087</v>
      </c>
      <c r="G1261" s="230">
        <v>2120.2534953088925</v>
      </c>
      <c r="H1261" s="230">
        <v>2941.689886837644</v>
      </c>
      <c r="I1261" s="230">
        <v>3481.67249829607</v>
      </c>
      <c r="J1261" s="230">
        <v>2870.2195946090114</v>
      </c>
      <c r="K1261" s="230">
        <v>3369.5355762245968</v>
      </c>
      <c r="L1261" s="230">
        <v>2478.5549524047706</v>
      </c>
      <c r="M1261" s="230">
        <v>2442.804411685098</v>
      </c>
      <c r="N1261" s="230">
        <v>2825.4189447621125</v>
      </c>
      <c r="O1261" s="230">
        <v>2527.4641788777253</v>
      </c>
      <c r="P1261" s="230">
        <v>34243.82086051698</v>
      </c>
      <c r="Q1261" s="231" t="s">
        <v>155</v>
      </c>
      <c r="R1261" s="232" t="s">
        <v>70</v>
      </c>
      <c r="S1261" s="232" t="s">
        <v>139</v>
      </c>
    </row>
    <row r="1262" ht="15.75" customHeight="1">
      <c r="A1262" s="227">
        <v>2018.0</v>
      </c>
      <c r="B1262" s="228" t="s">
        <v>45</v>
      </c>
      <c r="C1262" s="229" t="s">
        <v>82</v>
      </c>
      <c r="D1262" s="230">
        <v>258.8353260370329</v>
      </c>
      <c r="E1262" s="230">
        <v>396.37239292368287</v>
      </c>
      <c r="F1262" s="230">
        <v>538.4703796445648</v>
      </c>
      <c r="G1262" s="230">
        <v>987.4401708495479</v>
      </c>
      <c r="H1262" s="230">
        <v>2204.059582216247</v>
      </c>
      <c r="I1262" s="230">
        <v>2101.316876344168</v>
      </c>
      <c r="J1262" s="230">
        <v>2577.979940599303</v>
      </c>
      <c r="K1262" s="230">
        <v>3435.492166613583</v>
      </c>
      <c r="L1262" s="230">
        <v>2359.0606225454762</v>
      </c>
      <c r="M1262" s="230">
        <v>838.7520680538058</v>
      </c>
      <c r="N1262" s="230">
        <v>597.7709863804794</v>
      </c>
      <c r="O1262" s="230">
        <v>385.6187930897812</v>
      </c>
      <c r="P1262" s="230">
        <v>16681.16930529767</v>
      </c>
      <c r="Q1262" s="231" t="s">
        <v>155</v>
      </c>
      <c r="R1262" s="232" t="s">
        <v>70</v>
      </c>
      <c r="S1262" s="232" t="s">
        <v>139</v>
      </c>
    </row>
    <row r="1263" ht="15.75" customHeight="1">
      <c r="A1263" s="227">
        <v>2018.0</v>
      </c>
      <c r="B1263" s="228" t="s">
        <v>45</v>
      </c>
      <c r="C1263" s="229" t="s">
        <v>83</v>
      </c>
      <c r="D1263" s="230">
        <v>3338.0743999323404</v>
      </c>
      <c r="E1263" s="230">
        <v>1264.4666955584642</v>
      </c>
      <c r="F1263" s="230">
        <v>1352.0118704313475</v>
      </c>
      <c r="G1263" s="230">
        <v>2835.466525489143</v>
      </c>
      <c r="H1263" s="230">
        <v>2064.0859138236233</v>
      </c>
      <c r="I1263" s="230">
        <v>1612.6319328691047</v>
      </c>
      <c r="J1263" s="230">
        <v>2427.82355730818</v>
      </c>
      <c r="K1263" s="230">
        <v>2611.9068139003366</v>
      </c>
      <c r="L1263" s="230">
        <v>1435.4912621795338</v>
      </c>
      <c r="M1263" s="230">
        <v>1303.1742783420682</v>
      </c>
      <c r="N1263" s="230">
        <v>1083.8226798992523</v>
      </c>
      <c r="O1263" s="230">
        <v>2972.3602250914237</v>
      </c>
      <c r="P1263" s="230">
        <v>24301.316154824814</v>
      </c>
      <c r="Q1263" s="231" t="s">
        <v>155</v>
      </c>
      <c r="R1263" s="232" t="s">
        <v>70</v>
      </c>
      <c r="S1263" s="232" t="s">
        <v>139</v>
      </c>
    </row>
    <row r="1264" ht="15.75" customHeight="1">
      <c r="A1264" s="227">
        <v>2018.0</v>
      </c>
      <c r="B1264" s="228" t="s">
        <v>45</v>
      </c>
      <c r="C1264" s="229" t="s">
        <v>84</v>
      </c>
      <c r="D1264" s="230">
        <v>5029.2897215200155</v>
      </c>
      <c r="E1264" s="230">
        <v>7004.1154013394225</v>
      </c>
      <c r="F1264" s="230">
        <v>10429.335714493476</v>
      </c>
      <c r="G1264" s="230">
        <v>7670.726880978833</v>
      </c>
      <c r="H1264" s="230">
        <v>13198.157521309524</v>
      </c>
      <c r="I1264" s="230">
        <v>11964.303720828371</v>
      </c>
      <c r="J1264" s="230">
        <v>12639.50553127029</v>
      </c>
      <c r="K1264" s="230">
        <v>21591.593215858917</v>
      </c>
      <c r="L1264" s="230">
        <v>9135.441869565018</v>
      </c>
      <c r="M1264" s="230">
        <v>7536.572845748652</v>
      </c>
      <c r="N1264" s="230">
        <v>4222.843094158363</v>
      </c>
      <c r="O1264" s="230">
        <v>3093.981142064055</v>
      </c>
      <c r="P1264" s="230">
        <v>113515.86665913495</v>
      </c>
      <c r="Q1264" s="231" t="s">
        <v>155</v>
      </c>
      <c r="R1264" s="232" t="s">
        <v>70</v>
      </c>
      <c r="S1264" s="232" t="s">
        <v>139</v>
      </c>
    </row>
    <row r="1265" ht="15.75" customHeight="1">
      <c r="A1265" s="227">
        <v>2018.0</v>
      </c>
      <c r="B1265" s="228" t="s">
        <v>45</v>
      </c>
      <c r="C1265" s="229" t="s">
        <v>85</v>
      </c>
      <c r="D1265" s="230">
        <v>613.6519679170378</v>
      </c>
      <c r="E1265" s="230">
        <v>1394.5341752748866</v>
      </c>
      <c r="F1265" s="230">
        <v>1190.2604582380081</v>
      </c>
      <c r="G1265" s="230">
        <v>842.7896080491035</v>
      </c>
      <c r="H1265" s="230">
        <v>1213.9927080487723</v>
      </c>
      <c r="I1265" s="230">
        <v>1375.2056100901616</v>
      </c>
      <c r="J1265" s="230">
        <v>1447.9919797411012</v>
      </c>
      <c r="K1265" s="230">
        <v>1736.3853620231112</v>
      </c>
      <c r="L1265" s="230">
        <v>1074.4085557490114</v>
      </c>
      <c r="M1265" s="230">
        <v>941.9410414863793</v>
      </c>
      <c r="N1265" s="230">
        <v>1023.7633838199747</v>
      </c>
      <c r="O1265" s="230">
        <v>905.3351709338119</v>
      </c>
      <c r="P1265" s="230">
        <v>13760.260021371358</v>
      </c>
      <c r="Q1265" s="231" t="s">
        <v>155</v>
      </c>
      <c r="R1265" s="232" t="s">
        <v>70</v>
      </c>
      <c r="S1265" s="232" t="s">
        <v>139</v>
      </c>
    </row>
    <row r="1266" ht="15.75" customHeight="1">
      <c r="A1266" s="227">
        <v>2018.0</v>
      </c>
      <c r="B1266" s="228" t="s">
        <v>45</v>
      </c>
      <c r="C1266" s="229" t="s">
        <v>86</v>
      </c>
      <c r="D1266" s="230">
        <v>1914.207819066149</v>
      </c>
      <c r="E1266" s="230">
        <v>2131.9223787630876</v>
      </c>
      <c r="F1266" s="230">
        <v>2674.97055304164</v>
      </c>
      <c r="G1266" s="230">
        <v>2418.2874180923363</v>
      </c>
      <c r="H1266" s="230">
        <v>3537.9873827897063</v>
      </c>
      <c r="I1266" s="230">
        <v>3283.2721389396097</v>
      </c>
      <c r="J1266" s="230">
        <v>3500.8264921035334</v>
      </c>
      <c r="K1266" s="230">
        <v>5306.290385010248</v>
      </c>
      <c r="L1266" s="230">
        <v>2651.793641280924</v>
      </c>
      <c r="M1266" s="230">
        <v>2074.37346001702</v>
      </c>
      <c r="N1266" s="230">
        <v>1464.4280851059298</v>
      </c>
      <c r="O1266" s="230">
        <v>1607.4885895785594</v>
      </c>
      <c r="P1266" s="230">
        <v>32565.848343788748</v>
      </c>
      <c r="Q1266" s="231" t="s">
        <v>155</v>
      </c>
      <c r="R1266" s="232" t="s">
        <v>70</v>
      </c>
      <c r="S1266" s="232" t="s">
        <v>139</v>
      </c>
    </row>
    <row r="1267" ht="15.75" customHeight="1">
      <c r="A1267" s="227">
        <v>2018.0</v>
      </c>
      <c r="B1267" s="228" t="s">
        <v>45</v>
      </c>
      <c r="C1267" s="229" t="s">
        <v>87</v>
      </c>
      <c r="D1267" s="230">
        <v>741.3004009114245</v>
      </c>
      <c r="E1267" s="230">
        <v>876.2555737840084</v>
      </c>
      <c r="F1267" s="230">
        <v>1097.5646233588827</v>
      </c>
      <c r="G1267" s="230">
        <v>959.3603131457362</v>
      </c>
      <c r="H1267" s="230">
        <v>1454.1998148814419</v>
      </c>
      <c r="I1267" s="230">
        <v>1357.914959288913</v>
      </c>
      <c r="J1267" s="230">
        <v>1423.1047894311064</v>
      </c>
      <c r="K1267" s="230">
        <v>2178.4686094053404</v>
      </c>
      <c r="L1267" s="230">
        <v>1094.2345149273315</v>
      </c>
      <c r="M1267" s="230">
        <v>841.1970809058888</v>
      </c>
      <c r="N1267" s="230">
        <v>597.3451831367031</v>
      </c>
      <c r="O1267" s="230">
        <v>621.1011287519997</v>
      </c>
      <c r="P1267" s="230">
        <v>13242.046991928777</v>
      </c>
      <c r="Q1267" s="231" t="s">
        <v>155</v>
      </c>
      <c r="R1267" s="232" t="s">
        <v>70</v>
      </c>
      <c r="S1267" s="232" t="s">
        <v>139</v>
      </c>
    </row>
    <row r="1268" ht="15.75" customHeight="1">
      <c r="A1268" s="227">
        <v>2018.0</v>
      </c>
      <c r="B1268" s="228" t="s">
        <v>45</v>
      </c>
      <c r="C1268" s="229" t="s">
        <v>88</v>
      </c>
      <c r="D1268" s="230">
        <v>2322.73049290495</v>
      </c>
      <c r="E1268" s="230">
        <v>2646.7828202613646</v>
      </c>
      <c r="F1268" s="230">
        <v>3561.1188316459516</v>
      </c>
      <c r="G1268" s="230">
        <v>3085.8174515400547</v>
      </c>
      <c r="H1268" s="230">
        <v>4720.773958906597</v>
      </c>
      <c r="I1268" s="230">
        <v>4320.785776197491</v>
      </c>
      <c r="J1268" s="230">
        <v>4628.028953872566</v>
      </c>
      <c r="K1268" s="230">
        <v>7299.233159753941</v>
      </c>
      <c r="L1268" s="230">
        <v>3455.8672166024076</v>
      </c>
      <c r="M1268" s="230">
        <v>2718.766068373842</v>
      </c>
      <c r="N1268" s="230">
        <v>1761.1571166906433</v>
      </c>
      <c r="O1268" s="230">
        <v>1799.689307188238</v>
      </c>
      <c r="P1268" s="230">
        <v>42320.75115393805</v>
      </c>
      <c r="Q1268" s="231" t="s">
        <v>155</v>
      </c>
      <c r="R1268" s="232" t="s">
        <v>70</v>
      </c>
      <c r="S1268" s="232" t="s">
        <v>139</v>
      </c>
    </row>
    <row r="1269" ht="15.75" customHeight="1">
      <c r="A1269" s="227">
        <v>2018.0</v>
      </c>
      <c r="B1269" s="228" t="s">
        <v>45</v>
      </c>
      <c r="C1269" s="229" t="s">
        <v>89</v>
      </c>
      <c r="D1269" s="230">
        <v>956.9140827961199</v>
      </c>
      <c r="E1269" s="230">
        <v>984.9799884076489</v>
      </c>
      <c r="F1269" s="230">
        <v>1317.736830394772</v>
      </c>
      <c r="G1269" s="230">
        <v>1229.9477709733637</v>
      </c>
      <c r="H1269" s="230">
        <v>1839.3291988193528</v>
      </c>
      <c r="I1269" s="230">
        <v>1673.5923828169857</v>
      </c>
      <c r="J1269" s="230">
        <v>1816.2936864985584</v>
      </c>
      <c r="K1269" s="230">
        <v>2805.658613059537</v>
      </c>
      <c r="L1269" s="230">
        <v>1372.6851810237972</v>
      </c>
      <c r="M1269" s="230">
        <v>1026.0458137453138</v>
      </c>
      <c r="N1269" s="230">
        <v>676.1360273975048</v>
      </c>
      <c r="O1269" s="230">
        <v>757.4706594020498</v>
      </c>
      <c r="P1269" s="230">
        <v>16456.790235335</v>
      </c>
      <c r="Q1269" s="231" t="s">
        <v>155</v>
      </c>
      <c r="R1269" s="232" t="s">
        <v>70</v>
      </c>
      <c r="S1269" s="232" t="s">
        <v>139</v>
      </c>
    </row>
    <row r="1270" ht="15.75" customHeight="1">
      <c r="A1270" s="227">
        <v>2018.0</v>
      </c>
      <c r="B1270" s="228" t="s">
        <v>45</v>
      </c>
      <c r="C1270" s="229" t="s">
        <v>90</v>
      </c>
      <c r="D1270" s="230">
        <v>6548.804763595681</v>
      </c>
      <c r="E1270" s="230">
        <v>8034.474936490997</v>
      </c>
      <c r="F1270" s="230">
        <v>9841.651296679254</v>
      </c>
      <c r="G1270" s="230">
        <v>8536.202561800596</v>
      </c>
      <c r="H1270" s="230">
        <v>12766.28306344587</v>
      </c>
      <c r="I1270" s="230">
        <v>12010.77086733316</v>
      </c>
      <c r="J1270" s="230">
        <v>12816.245901646866</v>
      </c>
      <c r="K1270" s="230">
        <v>19326.036129252177</v>
      </c>
      <c r="L1270" s="230">
        <v>9648.989109583472</v>
      </c>
      <c r="M1270" s="230">
        <v>7602.323464528443</v>
      </c>
      <c r="N1270" s="230">
        <v>5522.829796150756</v>
      </c>
      <c r="O1270" s="230">
        <v>5691.084855854659</v>
      </c>
      <c r="P1270" s="230">
        <v>118345.69674636194</v>
      </c>
      <c r="Q1270" s="231" t="s">
        <v>155</v>
      </c>
      <c r="R1270" s="232" t="s">
        <v>70</v>
      </c>
      <c r="S1270" s="232" t="s">
        <v>139</v>
      </c>
    </row>
    <row r="1271" ht="15.75" customHeight="1">
      <c r="A1271" s="227">
        <v>2018.0</v>
      </c>
      <c r="B1271" s="228" t="s">
        <v>45</v>
      </c>
      <c r="C1271" s="229" t="s">
        <v>91</v>
      </c>
      <c r="D1271" s="230">
        <v>141662.0</v>
      </c>
      <c r="E1271" s="230">
        <v>141662.0</v>
      </c>
      <c r="F1271" s="230">
        <v>141662.0</v>
      </c>
      <c r="G1271" s="230">
        <v>141662.0</v>
      </c>
      <c r="H1271" s="230">
        <v>141662.0</v>
      </c>
      <c r="I1271" s="230">
        <v>141662.0</v>
      </c>
      <c r="J1271" s="230">
        <v>141662.0</v>
      </c>
      <c r="K1271" s="230">
        <v>141662.0</v>
      </c>
      <c r="L1271" s="230">
        <v>141662.0</v>
      </c>
      <c r="M1271" s="230">
        <v>141662.0</v>
      </c>
      <c r="N1271" s="230">
        <v>141662.0</v>
      </c>
      <c r="O1271" s="230">
        <v>141662.0</v>
      </c>
      <c r="P1271" s="230">
        <v>141662.0</v>
      </c>
      <c r="Q1271" s="231" t="s">
        <v>155</v>
      </c>
      <c r="R1271" s="232" t="s">
        <v>70</v>
      </c>
      <c r="S1271" s="232" t="s">
        <v>139</v>
      </c>
    </row>
    <row r="1272" ht="15.75" customHeight="1">
      <c r="A1272" s="227">
        <v>2018.0</v>
      </c>
      <c r="B1272" s="228" t="s">
        <v>45</v>
      </c>
      <c r="C1272" s="229" t="s">
        <v>92</v>
      </c>
      <c r="D1272" s="230">
        <v>730.7484474332916</v>
      </c>
      <c r="E1272" s="230">
        <v>866.1601524055452</v>
      </c>
      <c r="F1272" s="230">
        <v>822.6790278275508</v>
      </c>
      <c r="G1272" s="230">
        <v>743.9999364773687</v>
      </c>
      <c r="H1272" s="230">
        <v>794.8908378810354</v>
      </c>
      <c r="I1272" s="230">
        <v>829.7478763316295</v>
      </c>
      <c r="J1272" s="230">
        <v>779.5735549720418</v>
      </c>
      <c r="K1272" s="230">
        <v>806.9286805414638</v>
      </c>
      <c r="L1272" s="230">
        <v>767.7322217643223</v>
      </c>
      <c r="M1272" s="230">
        <v>764.8347791317169</v>
      </c>
      <c r="N1272" s="230">
        <v>790.5734992404061</v>
      </c>
      <c r="O1272" s="230">
        <v>771.6223961673145</v>
      </c>
      <c r="P1272" s="230">
        <v>789.1242841811408</v>
      </c>
      <c r="Q1272" s="231" t="s">
        <v>155</v>
      </c>
      <c r="R1272" s="232" t="s">
        <v>70</v>
      </c>
      <c r="S1272" s="232" t="s">
        <v>139</v>
      </c>
    </row>
    <row r="1273" ht="15.75" customHeight="1">
      <c r="A1273" s="227">
        <v>2018.0</v>
      </c>
      <c r="B1273" s="228" t="s">
        <v>45</v>
      </c>
      <c r="C1273" s="229" t="s">
        <v>93</v>
      </c>
      <c r="D1273" s="230">
        <v>101.74672062430844</v>
      </c>
      <c r="E1273" s="230">
        <v>120.94262831975799</v>
      </c>
      <c r="F1273" s="230">
        <v>140.60423875938574</v>
      </c>
      <c r="G1273" s="230">
        <v>183.79321582246973</v>
      </c>
      <c r="H1273" s="230">
        <v>298.4049236355665</v>
      </c>
      <c r="I1273" s="230">
        <v>289.14630774693563</v>
      </c>
      <c r="J1273" s="230">
        <v>306.1863427133619</v>
      </c>
      <c r="K1273" s="230">
        <v>379.7292656417359</v>
      </c>
      <c r="L1273" s="230">
        <v>311.9245219197888</v>
      </c>
      <c r="M1273" s="230">
        <v>167.94435793667077</v>
      </c>
      <c r="N1273" s="230">
        <v>143.58844827354457</v>
      </c>
      <c r="O1273" s="230">
        <v>121.44187042939295</v>
      </c>
      <c r="P1273" s="230">
        <v>213.78773681857658</v>
      </c>
      <c r="Q1273" s="231" t="s">
        <v>155</v>
      </c>
      <c r="R1273" s="232" t="s">
        <v>70</v>
      </c>
      <c r="S1273" s="232" t="s">
        <v>139</v>
      </c>
    </row>
    <row r="1274" ht="15.75" customHeight="1">
      <c r="A1274" s="227">
        <v>2018.0</v>
      </c>
      <c r="B1274" s="228" t="s">
        <v>45</v>
      </c>
      <c r="C1274" s="229" t="s">
        <v>94</v>
      </c>
      <c r="D1274" s="230">
        <v>364.6129810108281</v>
      </c>
      <c r="E1274" s="230">
        <v>138.11584644902692</v>
      </c>
      <c r="F1274" s="230">
        <v>147.67827776696376</v>
      </c>
      <c r="G1274" s="230">
        <v>309.7138585155461</v>
      </c>
      <c r="H1274" s="230">
        <v>225.4570833163409</v>
      </c>
      <c r="I1274" s="230">
        <v>176.145425736639</v>
      </c>
      <c r="J1274" s="230">
        <v>265.1876137381453</v>
      </c>
      <c r="K1274" s="230">
        <v>285.2947584265943</v>
      </c>
      <c r="L1274" s="230">
        <v>156.7966095449774</v>
      </c>
      <c r="M1274" s="230">
        <v>142.34381906304034</v>
      </c>
      <c r="N1274" s="230">
        <v>118.38436501391959</v>
      </c>
      <c r="O1274" s="230">
        <v>324.666556961872</v>
      </c>
      <c r="P1274" s="230">
        <v>221.1997662953245</v>
      </c>
      <c r="Q1274" s="231" t="s">
        <v>155</v>
      </c>
      <c r="R1274" s="232" t="s">
        <v>70</v>
      </c>
      <c r="S1274" s="232" t="s">
        <v>139</v>
      </c>
    </row>
    <row r="1275" ht="15.75" customHeight="1">
      <c r="A1275" s="227">
        <v>2018.0</v>
      </c>
      <c r="B1275" s="228" t="s">
        <v>45</v>
      </c>
      <c r="C1275" s="229" t="s">
        <v>95</v>
      </c>
      <c r="D1275" s="230">
        <v>541.5940940590542</v>
      </c>
      <c r="E1275" s="230">
        <v>754.2590993002104</v>
      </c>
      <c r="F1275" s="230">
        <v>1123.1141852415856</v>
      </c>
      <c r="G1275" s="230">
        <v>826.0451487019451</v>
      </c>
      <c r="H1275" s="230">
        <v>1421.283036333399</v>
      </c>
      <c r="I1275" s="230">
        <v>1288.4118023669964</v>
      </c>
      <c r="J1275" s="230">
        <v>1361.1229272140258</v>
      </c>
      <c r="K1275" s="230">
        <v>2325.1552434924065</v>
      </c>
      <c r="L1275" s="230">
        <v>983.7773596548464</v>
      </c>
      <c r="M1275" s="230">
        <v>811.5983704891171</v>
      </c>
      <c r="N1275" s="230">
        <v>454.7494788673667</v>
      </c>
      <c r="O1275" s="230">
        <v>333.18460587025675</v>
      </c>
      <c r="P1275" s="230">
        <v>1018.6912792992674</v>
      </c>
      <c r="Q1275" s="231" t="s">
        <v>155</v>
      </c>
      <c r="R1275" s="232" t="s">
        <v>70</v>
      </c>
      <c r="S1275" s="232" t="s">
        <v>139</v>
      </c>
    </row>
    <row r="1276" ht="15.75" customHeight="1">
      <c r="A1276" s="227">
        <v>2018.0</v>
      </c>
      <c r="B1276" s="228" t="s">
        <v>45</v>
      </c>
      <c r="C1276" s="229" t="s">
        <v>96</v>
      </c>
      <c r="D1276" s="230">
        <v>1738.7022431274825</v>
      </c>
      <c r="E1276" s="230">
        <v>1879.4777264745405</v>
      </c>
      <c r="F1276" s="230">
        <v>2234.075729595486</v>
      </c>
      <c r="G1276" s="230">
        <v>2063.5521595173295</v>
      </c>
      <c r="H1276" s="230">
        <v>2740.035881166342</v>
      </c>
      <c r="I1276" s="230">
        <v>2583.4514121822003</v>
      </c>
      <c r="J1276" s="230">
        <v>2712.0704386375746</v>
      </c>
      <c r="K1276" s="230">
        <v>3797.1079481022007</v>
      </c>
      <c r="L1276" s="230">
        <v>2220.2307128839348</v>
      </c>
      <c r="M1276" s="230">
        <v>1886.7213266205451</v>
      </c>
      <c r="N1276" s="230">
        <v>1507.2957913952368</v>
      </c>
      <c r="O1276" s="230">
        <v>1550.9154294288362</v>
      </c>
      <c r="P1276" s="230">
        <v>2242.803066594309</v>
      </c>
      <c r="Q1276" s="231" t="s">
        <v>155</v>
      </c>
      <c r="R1276" s="232" t="s">
        <v>70</v>
      </c>
      <c r="S1276" s="232" t="s">
        <v>139</v>
      </c>
    </row>
    <row r="1277" ht="15.75" customHeight="1">
      <c r="A1277" s="227">
        <v>2018.0</v>
      </c>
      <c r="B1277" s="228" t="s">
        <v>45</v>
      </c>
      <c r="C1277" s="229" t="s">
        <v>97</v>
      </c>
      <c r="D1277" s="230">
        <v>319.2263934560441</v>
      </c>
      <c r="E1277" s="230">
        <v>384.23153702382166</v>
      </c>
      <c r="F1277" s="230">
        <v>484.32481870435305</v>
      </c>
      <c r="G1277" s="230">
        <v>421.97161066711476</v>
      </c>
      <c r="H1277" s="230">
        <v>637.062299632577</v>
      </c>
      <c r="I1277" s="230">
        <v>594.3131621501512</v>
      </c>
      <c r="J1277" s="230">
        <v>643.019242291136</v>
      </c>
      <c r="K1277" s="230">
        <v>978.7055053265541</v>
      </c>
      <c r="L1277" s="230">
        <v>479.4771090947926</v>
      </c>
      <c r="M1277" s="230">
        <v>375.4070363138254</v>
      </c>
      <c r="N1277" s="230">
        <v>263.2230091323913</v>
      </c>
      <c r="O1277" s="230">
        <v>269.1902491109121</v>
      </c>
      <c r="P1277" s="230">
        <v>487.51266440863947</v>
      </c>
      <c r="Q1277" s="231" t="s">
        <v>155</v>
      </c>
      <c r="R1277" s="232" t="s">
        <v>70</v>
      </c>
      <c r="S1277" s="232" t="s">
        <v>139</v>
      </c>
    </row>
    <row r="1278" ht="15.75" customHeight="1">
      <c r="A1278" s="227">
        <v>2018.0</v>
      </c>
      <c r="B1278" s="228" t="s">
        <v>45</v>
      </c>
      <c r="C1278" s="229" t="s">
        <v>98</v>
      </c>
      <c r="D1278" s="230">
        <v>2057.9286365835264</v>
      </c>
      <c r="E1278" s="230">
        <v>2263.7092634983624</v>
      </c>
      <c r="F1278" s="230">
        <v>2718.400548299839</v>
      </c>
      <c r="G1278" s="230">
        <v>2485.5237701844444</v>
      </c>
      <c r="H1278" s="230">
        <v>3377.0981807989187</v>
      </c>
      <c r="I1278" s="230">
        <v>3177.7645743323515</v>
      </c>
      <c r="J1278" s="230">
        <v>3355.0896809287105</v>
      </c>
      <c r="K1278" s="230">
        <v>4775.813453428755</v>
      </c>
      <c r="L1278" s="230">
        <v>2699.707821978727</v>
      </c>
      <c r="M1278" s="230">
        <v>2262.1283629343707</v>
      </c>
      <c r="N1278" s="230">
        <v>1770.5188005276282</v>
      </c>
      <c r="O1278" s="230">
        <v>1820.1056785397482</v>
      </c>
      <c r="P1278" s="230">
        <v>2730.3157310029487</v>
      </c>
      <c r="Q1278" s="231" t="s">
        <v>155</v>
      </c>
      <c r="R1278" s="232" t="s">
        <v>70</v>
      </c>
      <c r="S1278" s="232" t="s">
        <v>139</v>
      </c>
    </row>
    <row r="1279" ht="15.75" customHeight="1">
      <c r="A1279" s="227">
        <v>2018.0</v>
      </c>
      <c r="B1279" s="228" t="s">
        <v>45</v>
      </c>
      <c r="C1279" s="229" t="s">
        <v>99</v>
      </c>
      <c r="D1279" s="230">
        <v>700.269575839728</v>
      </c>
      <c r="E1279" s="230">
        <v>707.4440444028702</v>
      </c>
      <c r="F1279" s="230">
        <v>714.43406436295</v>
      </c>
      <c r="G1279" s="230">
        <v>717.7168174052524</v>
      </c>
      <c r="H1279" s="230">
        <v>719.2736994737031</v>
      </c>
      <c r="I1279" s="230">
        <v>719.7</v>
      </c>
      <c r="J1279" s="230">
        <v>724.2</v>
      </c>
      <c r="K1279" s="230">
        <v>724.2</v>
      </c>
      <c r="L1279" s="230">
        <v>719.7</v>
      </c>
      <c r="M1279" s="230">
        <v>717.8121272545669</v>
      </c>
      <c r="N1279" s="230">
        <v>713.388622754491</v>
      </c>
      <c r="O1279" s="230">
        <v>709.851026692453</v>
      </c>
      <c r="P1279" s="230">
        <v>715.665831515501</v>
      </c>
      <c r="Q1279" s="231" t="s">
        <v>155</v>
      </c>
      <c r="R1279" s="232" t="s">
        <v>70</v>
      </c>
      <c r="S1279" s="232" t="s">
        <v>139</v>
      </c>
    </row>
    <row r="1280" ht="15.75" customHeight="1">
      <c r="A1280" s="227">
        <v>2018.0</v>
      </c>
      <c r="B1280" s="228" t="s">
        <v>45</v>
      </c>
      <c r="C1280" s="229" t="s">
        <v>100</v>
      </c>
      <c r="D1280" s="230">
        <v>370.9380145510799</v>
      </c>
      <c r="E1280" s="230">
        <v>413.12706304856397</v>
      </c>
      <c r="F1280" s="230">
        <v>518.3597392324626</v>
      </c>
      <c r="G1280" s="230">
        <v>468.61930274563866</v>
      </c>
      <c r="H1280" s="230">
        <v>685.5964134129542</v>
      </c>
      <c r="I1280" s="230">
        <v>636.2373177658876</v>
      </c>
      <c r="J1280" s="230">
        <v>678.3953212051064</v>
      </c>
      <c r="K1280" s="230">
        <v>1028.2607773524971</v>
      </c>
      <c r="L1280" s="230">
        <v>513.8684830865444</v>
      </c>
      <c r="M1280" s="230">
        <v>401.97514869182396</v>
      </c>
      <c r="N1280" s="230">
        <v>283.77903429891995</v>
      </c>
      <c r="O1280" s="230">
        <v>311.5015098635855</v>
      </c>
      <c r="P1280" s="230">
        <v>525.8881771045886</v>
      </c>
      <c r="Q1280" s="231" t="s">
        <v>155</v>
      </c>
      <c r="R1280" s="232" t="s">
        <v>70</v>
      </c>
      <c r="S1280" s="232" t="s">
        <v>139</v>
      </c>
    </row>
    <row r="1281" ht="15.75" customHeight="1">
      <c r="A1281" s="227">
        <v>2018.0</v>
      </c>
      <c r="B1281" s="228" t="s">
        <v>45</v>
      </c>
      <c r="C1281" s="229" t="s">
        <v>101</v>
      </c>
      <c r="D1281" s="230">
        <v>174.3213147107493</v>
      </c>
      <c r="E1281" s="230">
        <v>206.05684747619873</v>
      </c>
      <c r="F1281" s="230">
        <v>258.09902151501745</v>
      </c>
      <c r="G1281" s="230">
        <v>225.599434268839</v>
      </c>
      <c r="H1281" s="230">
        <v>341.9639639619605</v>
      </c>
      <c r="I1281" s="230">
        <v>319.3219923766385</v>
      </c>
      <c r="J1281" s="230">
        <v>334.6517789006787</v>
      </c>
      <c r="K1281" s="230">
        <v>512.280192457379</v>
      </c>
      <c r="L1281" s="230">
        <v>257.315926187936</v>
      </c>
      <c r="M1281" s="230">
        <v>197.81262885338768</v>
      </c>
      <c r="N1281" s="230">
        <v>140.46936644374694</v>
      </c>
      <c r="O1281" s="230">
        <v>146.0557220787419</v>
      </c>
      <c r="P1281" s="230">
        <v>259.49568243593944</v>
      </c>
      <c r="Q1281" s="231" t="s">
        <v>155</v>
      </c>
      <c r="R1281" s="232" t="s">
        <v>70</v>
      </c>
      <c r="S1281" s="232" t="s">
        <v>139</v>
      </c>
    </row>
    <row r="1282" ht="15.75" customHeight="1">
      <c r="A1282" s="227">
        <v>2018.0</v>
      </c>
      <c r="B1282" s="228" t="s">
        <v>45</v>
      </c>
      <c r="C1282" s="229" t="s">
        <v>102</v>
      </c>
      <c r="D1282" s="230">
        <v>410.3307755621438</v>
      </c>
      <c r="E1282" s="230">
        <v>467.57747000777294</v>
      </c>
      <c r="F1282" s="230">
        <v>629.1029701989772</v>
      </c>
      <c r="G1282" s="230">
        <v>545.1367999866543</v>
      </c>
      <c r="H1282" s="230">
        <v>833.966250380209</v>
      </c>
      <c r="I1282" s="230">
        <v>763.3048190483922</v>
      </c>
      <c r="J1282" s="230">
        <v>817.5820293259903</v>
      </c>
      <c r="K1282" s="230">
        <v>1289.4737519482492</v>
      </c>
      <c r="L1282" s="230">
        <v>610.5093464609206</v>
      </c>
      <c r="M1282" s="230">
        <v>480.2939440523076</v>
      </c>
      <c r="N1282" s="230">
        <v>311.12389826796533</v>
      </c>
      <c r="O1282" s="230">
        <v>317.93094870247876</v>
      </c>
      <c r="P1282" s="230">
        <v>623.0277503285051</v>
      </c>
      <c r="Q1282" s="231" t="s">
        <v>155</v>
      </c>
      <c r="R1282" s="232" t="s">
        <v>70</v>
      </c>
      <c r="S1282" s="232" t="s">
        <v>139</v>
      </c>
    </row>
    <row r="1283" ht="15.75" customHeight="1">
      <c r="A1283" s="227">
        <v>2018.0</v>
      </c>
      <c r="B1283" s="228" t="s">
        <v>45</v>
      </c>
      <c r="C1283" s="229" t="s">
        <v>103</v>
      </c>
      <c r="D1283" s="230">
        <v>82.84256246378136</v>
      </c>
      <c r="E1283" s="230">
        <v>85.27230153913476</v>
      </c>
      <c r="F1283" s="230">
        <v>114.07993428607821</v>
      </c>
      <c r="G1283" s="230">
        <v>106.47980511094501</v>
      </c>
      <c r="H1283" s="230">
        <v>159.2355539375149</v>
      </c>
      <c r="I1283" s="230">
        <v>144.88728299128238</v>
      </c>
      <c r="J1283" s="230">
        <v>157.24130920579933</v>
      </c>
      <c r="K1283" s="230">
        <v>242.893226344075</v>
      </c>
      <c r="L1283" s="230">
        <v>118.83695714853371</v>
      </c>
      <c r="M1283" s="230">
        <v>88.82747776845886</v>
      </c>
      <c r="N1283" s="230">
        <v>58.534869630113775</v>
      </c>
      <c r="O1283" s="230">
        <v>65.57622209157691</v>
      </c>
      <c r="P1283" s="230">
        <v>118.72562520977452</v>
      </c>
      <c r="Q1283" s="231" t="s">
        <v>155</v>
      </c>
      <c r="R1283" s="232" t="s">
        <v>70</v>
      </c>
      <c r="S1283" s="232" t="s">
        <v>139</v>
      </c>
    </row>
    <row r="1284" ht="15.75" customHeight="1">
      <c r="A1284" s="227">
        <v>2018.0</v>
      </c>
      <c r="B1284" s="228" t="s">
        <v>45</v>
      </c>
      <c r="C1284" s="229" t="s">
        <v>104</v>
      </c>
      <c r="D1284" s="230">
        <v>14.311654176021793</v>
      </c>
      <c r="E1284" s="230">
        <v>32.15491686063712</v>
      </c>
      <c r="F1284" s="230">
        <v>26.61783187180428</v>
      </c>
      <c r="G1284" s="230">
        <v>16.548862980303934</v>
      </c>
      <c r="H1284" s="230">
        <v>23.146239888889948</v>
      </c>
      <c r="I1284" s="230">
        <v>27.49716607359281</v>
      </c>
      <c r="J1284" s="230">
        <v>20.91714132896046</v>
      </c>
      <c r="K1284" s="230">
        <v>24.56702571041907</v>
      </c>
      <c r="L1284" s="230">
        <v>19.418711917450185</v>
      </c>
      <c r="M1284" s="230">
        <v>19.163643433214787</v>
      </c>
      <c r="N1284" s="230">
        <v>22.29535580486478</v>
      </c>
      <c r="O1284" s="230">
        <v>19.931966391870063</v>
      </c>
      <c r="P1284" s="230">
        <v>266.57051643802924</v>
      </c>
      <c r="Q1284" s="231" t="s">
        <v>155</v>
      </c>
      <c r="R1284" s="232" t="s">
        <v>70</v>
      </c>
      <c r="S1284" s="232" t="s">
        <v>139</v>
      </c>
    </row>
    <row r="1285" ht="15.75" customHeight="1">
      <c r="A1285" s="227">
        <v>2018.0</v>
      </c>
      <c r="B1285" s="228" t="s">
        <v>45</v>
      </c>
      <c r="C1285" s="229" t="s">
        <v>105</v>
      </c>
      <c r="D1285" s="230">
        <v>4.871862035781387</v>
      </c>
      <c r="E1285" s="230">
        <v>7.542340239703393</v>
      </c>
      <c r="F1285" s="230">
        <v>10.310240687929307</v>
      </c>
      <c r="G1285" s="230">
        <v>18.88473822757652</v>
      </c>
      <c r="H1285" s="230">
        <v>42.21672845533515</v>
      </c>
      <c r="I1285" s="230">
        <v>40.25575324252222</v>
      </c>
      <c r="J1285" s="230">
        <v>44.03199096752805</v>
      </c>
      <c r="K1285" s="230">
        <v>59.34475725212443</v>
      </c>
      <c r="L1285" s="230">
        <v>45.156065546692915</v>
      </c>
      <c r="M1285" s="230">
        <v>16.032393548162318</v>
      </c>
      <c r="N1285" s="230">
        <v>11.393698005393952</v>
      </c>
      <c r="O1285" s="230">
        <v>7.327654392897795</v>
      </c>
      <c r="P1285" s="230">
        <v>307.3682226016474</v>
      </c>
      <c r="Q1285" s="231" t="s">
        <v>155</v>
      </c>
      <c r="R1285" s="232" t="s">
        <v>70</v>
      </c>
      <c r="S1285" s="232" t="s">
        <v>139</v>
      </c>
    </row>
    <row r="1286" ht="15.75" customHeight="1">
      <c r="A1286" s="227">
        <v>2018.0</v>
      </c>
      <c r="B1286" s="228" t="s">
        <v>45</v>
      </c>
      <c r="C1286" s="229" t="s">
        <v>106</v>
      </c>
      <c r="D1286" s="230">
        <v>66.64336217171304</v>
      </c>
      <c r="E1286" s="230">
        <v>25.24458770238314</v>
      </c>
      <c r="F1286" s="230">
        <v>26.992393202331783</v>
      </c>
      <c r="G1286" s="230">
        <v>56.60899067671226</v>
      </c>
      <c r="H1286" s="230">
        <v>41.20867560988669</v>
      </c>
      <c r="I1286" s="230">
        <v>32.19557178055819</v>
      </c>
      <c r="J1286" s="230">
        <v>48.47055674432698</v>
      </c>
      <c r="K1286" s="230">
        <v>52.14570764541778</v>
      </c>
      <c r="L1286" s="230">
        <v>28.659026917344676</v>
      </c>
      <c r="M1286" s="230">
        <v>26.017369596726645</v>
      </c>
      <c r="N1286" s="230">
        <v>21.63809991410212</v>
      </c>
      <c r="O1286" s="230">
        <v>59.3420203544826</v>
      </c>
      <c r="P1286" s="230">
        <v>485.16636231598585</v>
      </c>
      <c r="Q1286" s="231" t="s">
        <v>155</v>
      </c>
      <c r="R1286" s="232" t="s">
        <v>70</v>
      </c>
      <c r="S1286" s="232" t="s">
        <v>139</v>
      </c>
    </row>
    <row r="1287" ht="15.75" customHeight="1">
      <c r="A1287" s="227">
        <v>2018.0</v>
      </c>
      <c r="B1287" s="228" t="s">
        <v>45</v>
      </c>
      <c r="C1287" s="229" t="s">
        <v>107</v>
      </c>
      <c r="D1287" s="230">
        <v>132.5545436436604</v>
      </c>
      <c r="E1287" s="230">
        <v>184.60406380634586</v>
      </c>
      <c r="F1287" s="230">
        <v>274.8809300497781</v>
      </c>
      <c r="G1287" s="230">
        <v>202.1736184281705</v>
      </c>
      <c r="H1287" s="230">
        <v>347.8574200425222</v>
      </c>
      <c r="I1287" s="230">
        <v>315.33733539797646</v>
      </c>
      <c r="J1287" s="230">
        <v>333.1333011916217</v>
      </c>
      <c r="K1287" s="230">
        <v>569.0791232450063</v>
      </c>
      <c r="L1287" s="230">
        <v>240.77839914885473</v>
      </c>
      <c r="M1287" s="230">
        <v>198.63778575545714</v>
      </c>
      <c r="N1287" s="230">
        <v>111.29942202967133</v>
      </c>
      <c r="O1287" s="230">
        <v>81.54655647963743</v>
      </c>
      <c r="P1287" s="230">
        <v>2991.882499218702</v>
      </c>
      <c r="Q1287" s="231" t="s">
        <v>155</v>
      </c>
      <c r="R1287" s="232" t="s">
        <v>70</v>
      </c>
      <c r="S1287" s="232" t="s">
        <v>139</v>
      </c>
    </row>
    <row r="1288" ht="15.75" customHeight="1">
      <c r="A1288" s="227">
        <v>2018.0</v>
      </c>
      <c r="B1288" s="228" t="s">
        <v>45</v>
      </c>
      <c r="C1288" s="229" t="s">
        <v>108</v>
      </c>
      <c r="D1288" s="230">
        <v>218.3814220271766</v>
      </c>
      <c r="E1288" s="230">
        <v>249.5459086090695</v>
      </c>
      <c r="F1288" s="230">
        <v>338.80139581184346</v>
      </c>
      <c r="G1288" s="230">
        <v>294.2162103127632</v>
      </c>
      <c r="H1288" s="230">
        <v>454.429063996634</v>
      </c>
      <c r="I1288" s="230">
        <v>415.28582649464965</v>
      </c>
      <c r="J1288" s="230">
        <v>446.5529902324372</v>
      </c>
      <c r="K1288" s="230">
        <v>705.1366138529676</v>
      </c>
      <c r="L1288" s="230">
        <v>334.0122035303425</v>
      </c>
      <c r="M1288" s="230">
        <v>259.8511923335609</v>
      </c>
      <c r="N1288" s="230">
        <v>166.6265757540322</v>
      </c>
      <c r="O1288" s="230">
        <v>168.14819761888788</v>
      </c>
      <c r="P1288" s="230">
        <v>4050.9876005743645</v>
      </c>
      <c r="Q1288" s="231" t="s">
        <v>155</v>
      </c>
      <c r="R1288" s="232" t="s">
        <v>70</v>
      </c>
      <c r="S1288" s="232" t="s">
        <v>139</v>
      </c>
    </row>
    <row r="1289" ht="15.75" customHeight="1">
      <c r="A1289" s="227">
        <v>2018.0</v>
      </c>
      <c r="B1289" s="228" t="s">
        <v>45</v>
      </c>
      <c r="C1289" s="229" t="s">
        <v>109</v>
      </c>
      <c r="D1289" s="230">
        <v>7.0661166590707705</v>
      </c>
      <c r="E1289" s="230">
        <v>21.23488737950174</v>
      </c>
      <c r="F1289" s="230">
        <v>13.89859890772505</v>
      </c>
      <c r="G1289" s="230">
        <v>7.195591058674154</v>
      </c>
      <c r="H1289" s="230">
        <v>10.086907227457942</v>
      </c>
      <c r="I1289" s="230">
        <v>10.805481532413225</v>
      </c>
      <c r="J1289" s="230">
        <v>10.223948026538025</v>
      </c>
      <c r="K1289" s="230">
        <v>9.647932166296618</v>
      </c>
      <c r="L1289" s="230">
        <v>11.162061645558236</v>
      </c>
      <c r="M1289" s="230">
        <v>8.059247227285393</v>
      </c>
      <c r="N1289" s="230">
        <v>14.804618390305126</v>
      </c>
      <c r="O1289" s="230">
        <v>15.493725773155262</v>
      </c>
      <c r="P1289" s="230">
        <v>139.67911599398155</v>
      </c>
      <c r="Q1289" s="231" t="s">
        <v>155</v>
      </c>
      <c r="R1289" s="232" t="s">
        <v>70</v>
      </c>
      <c r="S1289" s="232" t="s">
        <v>139</v>
      </c>
    </row>
    <row r="1290" ht="15.75" customHeight="1">
      <c r="A1290" s="227">
        <v>2018.0</v>
      </c>
      <c r="B1290" s="228" t="s">
        <v>45</v>
      </c>
      <c r="C1290" s="229" t="s">
        <v>110</v>
      </c>
      <c r="D1290" s="230">
        <v>0.5653099591370577</v>
      </c>
      <c r="E1290" s="230">
        <v>0.9967493251301917</v>
      </c>
      <c r="F1290" s="230">
        <v>1.3921390273294916</v>
      </c>
      <c r="G1290" s="230">
        <v>2.730131776609239</v>
      </c>
      <c r="H1290" s="230">
        <v>6.0338971752654675</v>
      </c>
      <c r="I1290" s="230">
        <v>5.276031453271931</v>
      </c>
      <c r="J1290" s="230">
        <v>6.094997086809024</v>
      </c>
      <c r="K1290" s="230">
        <v>8.753418118050744</v>
      </c>
      <c r="L1290" s="230">
        <v>7.027048101448216</v>
      </c>
      <c r="M1290" s="230">
        <v>2.4457212083535733</v>
      </c>
      <c r="N1290" s="230">
        <v>1.854205486909593</v>
      </c>
      <c r="O1290" s="230">
        <v>0.9190436137806473</v>
      </c>
      <c r="P1290" s="230">
        <v>44.08869233209517</v>
      </c>
      <c r="Q1290" s="231" t="s">
        <v>155</v>
      </c>
      <c r="R1290" s="232" t="s">
        <v>70</v>
      </c>
      <c r="S1290" s="232" t="s">
        <v>139</v>
      </c>
    </row>
    <row r="1291" ht="15.75" customHeight="1">
      <c r="A1291" s="227">
        <v>2018.0</v>
      </c>
      <c r="B1291" s="228" t="s">
        <v>45</v>
      </c>
      <c r="C1291" s="229" t="s">
        <v>111</v>
      </c>
      <c r="D1291" s="230">
        <v>26.657344868685215</v>
      </c>
      <c r="E1291" s="230">
        <v>12.021232239230066</v>
      </c>
      <c r="F1291" s="230">
        <v>12.554601489456644</v>
      </c>
      <c r="G1291" s="230">
        <v>20.96629284322676</v>
      </c>
      <c r="H1291" s="230">
        <v>18.731216186312132</v>
      </c>
      <c r="I1291" s="230">
        <v>15.331224657408661</v>
      </c>
      <c r="J1291" s="230">
        <v>19.38822269773079</v>
      </c>
      <c r="K1291" s="230">
        <v>20.05604140208376</v>
      </c>
      <c r="L1291" s="230">
        <v>13.206924846702616</v>
      </c>
      <c r="M1291" s="230">
        <v>12.157649344264787</v>
      </c>
      <c r="N1291" s="230">
        <v>10.659162519262129</v>
      </c>
      <c r="O1291" s="230">
        <v>22.823853982493308</v>
      </c>
      <c r="P1291" s="230">
        <v>204.55376707685687</v>
      </c>
      <c r="Q1291" s="231" t="s">
        <v>155</v>
      </c>
      <c r="R1291" s="232" t="s">
        <v>70</v>
      </c>
      <c r="S1291" s="232" t="s">
        <v>139</v>
      </c>
    </row>
    <row r="1292" ht="15.75" customHeight="1">
      <c r="A1292" s="227">
        <v>2018.0</v>
      </c>
      <c r="B1292" s="228" t="s">
        <v>45</v>
      </c>
      <c r="C1292" s="229" t="s">
        <v>112</v>
      </c>
      <c r="D1292" s="230">
        <v>132.5545436436604</v>
      </c>
      <c r="E1292" s="230">
        <v>184.60406380634586</v>
      </c>
      <c r="F1292" s="230">
        <v>274.8809300497781</v>
      </c>
      <c r="G1292" s="230">
        <v>202.1736184281705</v>
      </c>
      <c r="H1292" s="230">
        <v>347.8574200425222</v>
      </c>
      <c r="I1292" s="230">
        <v>315.33733539797646</v>
      </c>
      <c r="J1292" s="230">
        <v>333.1333011916217</v>
      </c>
      <c r="K1292" s="230">
        <v>569.0791232450063</v>
      </c>
      <c r="L1292" s="230">
        <v>240.77839914885473</v>
      </c>
      <c r="M1292" s="230">
        <v>198.63778575545714</v>
      </c>
      <c r="N1292" s="230">
        <v>111.29942202967133</v>
      </c>
      <c r="O1292" s="230">
        <v>81.54655647963743</v>
      </c>
      <c r="P1292" s="230">
        <v>2991.882499218702</v>
      </c>
      <c r="Q1292" s="231" t="s">
        <v>155</v>
      </c>
      <c r="R1292" s="232" t="s">
        <v>70</v>
      </c>
      <c r="S1292" s="232" t="s">
        <v>139</v>
      </c>
    </row>
    <row r="1293" ht="15.75" customHeight="1">
      <c r="A1293" s="227">
        <v>2018.0</v>
      </c>
      <c r="B1293" s="228" t="s">
        <v>45</v>
      </c>
      <c r="C1293" s="229" t="s">
        <v>113</v>
      </c>
      <c r="D1293" s="230">
        <v>166.84331513055344</v>
      </c>
      <c r="E1293" s="230">
        <v>218.85693275020787</v>
      </c>
      <c r="F1293" s="230">
        <v>302.72626947428927</v>
      </c>
      <c r="G1293" s="230">
        <v>233.06563410668065</v>
      </c>
      <c r="H1293" s="230">
        <v>382.70944063155775</v>
      </c>
      <c r="I1293" s="230">
        <v>346.75007304107027</v>
      </c>
      <c r="J1293" s="230">
        <v>368.84046900269954</v>
      </c>
      <c r="K1293" s="230">
        <v>607.5365149314374</v>
      </c>
      <c r="L1293" s="230">
        <v>272.1744337425638</v>
      </c>
      <c r="M1293" s="230">
        <v>221.30040353536089</v>
      </c>
      <c r="N1293" s="230">
        <v>138.6174084261482</v>
      </c>
      <c r="O1293" s="230">
        <v>120.78317984906664</v>
      </c>
      <c r="P1293" s="230">
        <v>3380.204074621636</v>
      </c>
      <c r="Q1293" s="231" t="s">
        <v>155</v>
      </c>
      <c r="R1293" s="232" t="s">
        <v>70</v>
      </c>
      <c r="S1293" s="232" t="s">
        <v>139</v>
      </c>
    </row>
    <row r="1294" ht="15.75" customHeight="1">
      <c r="A1294" s="227">
        <v>2018.0</v>
      </c>
      <c r="B1294" s="228" t="s">
        <v>45</v>
      </c>
      <c r="C1294" s="229" t="s">
        <v>114</v>
      </c>
      <c r="D1294" s="230">
        <v>4.214009186305479</v>
      </c>
      <c r="E1294" s="230">
        <v>12.58217734184827</v>
      </c>
      <c r="F1294" s="230">
        <v>10.914557621650754</v>
      </c>
      <c r="G1294" s="230">
        <v>5.056479708097616</v>
      </c>
      <c r="H1294" s="230">
        <v>7.5037199887333275</v>
      </c>
      <c r="I1294" s="230">
        <v>8.82233898840895</v>
      </c>
      <c r="J1294" s="230">
        <v>6.261781735181083</v>
      </c>
      <c r="K1294" s="230">
        <v>7.359185588247982</v>
      </c>
      <c r="L1294" s="230">
        <v>5.899955237798772</v>
      </c>
      <c r="M1294" s="230">
        <v>7.337089746183439</v>
      </c>
      <c r="N1294" s="230">
        <v>8.287256759014877</v>
      </c>
      <c r="O1294" s="230">
        <v>5.996460465781299</v>
      </c>
      <c r="P1294" s="230">
        <v>90.23501236725185</v>
      </c>
      <c r="Q1294" s="231" t="s">
        <v>155</v>
      </c>
      <c r="R1294" s="232" t="s">
        <v>70</v>
      </c>
      <c r="S1294" s="232" t="s">
        <v>139</v>
      </c>
    </row>
    <row r="1295" ht="15.75" customHeight="1">
      <c r="A1295" s="227">
        <v>2018.0</v>
      </c>
      <c r="B1295" s="228" t="s">
        <v>45</v>
      </c>
      <c r="C1295" s="229" t="s">
        <v>115</v>
      </c>
      <c r="D1295" s="230">
        <v>1.339914363500301</v>
      </c>
      <c r="E1295" s="230">
        <v>2.293340546676426</v>
      </c>
      <c r="F1295" s="230">
        <v>2.846839768349152</v>
      </c>
      <c r="G1295" s="230">
        <v>5.058922165842394</v>
      </c>
      <c r="H1295" s="230">
        <v>12.099825689412453</v>
      </c>
      <c r="I1295" s="230">
        <v>11.536282722656036</v>
      </c>
      <c r="J1295" s="230">
        <v>12.028824325000528</v>
      </c>
      <c r="K1295" s="230">
        <v>16.204864321067973</v>
      </c>
      <c r="L1295" s="230">
        <v>12.917959241809038</v>
      </c>
      <c r="M1295" s="230">
        <v>4.226372076380092</v>
      </c>
      <c r="N1295" s="230">
        <v>3.155233517713326</v>
      </c>
      <c r="O1295" s="230">
        <v>1.7973366730211477</v>
      </c>
      <c r="P1295" s="230">
        <v>85.50571541142887</v>
      </c>
      <c r="Q1295" s="231" t="s">
        <v>155</v>
      </c>
      <c r="R1295" s="232" t="s">
        <v>70</v>
      </c>
      <c r="S1295" s="232" t="s">
        <v>139</v>
      </c>
    </row>
    <row r="1296" ht="15.75" customHeight="1">
      <c r="A1296" s="227">
        <v>2018.0</v>
      </c>
      <c r="B1296" s="228" t="s">
        <v>45</v>
      </c>
      <c r="C1296" s="229" t="s">
        <v>116</v>
      </c>
      <c r="D1296" s="230">
        <v>18.882285948652026</v>
      </c>
      <c r="E1296" s="230">
        <v>7.152633182341889</v>
      </c>
      <c r="F1296" s="230">
        <v>7.6478447406606715</v>
      </c>
      <c r="G1296" s="230">
        <v>16.039214025068475</v>
      </c>
      <c r="H1296" s="230">
        <v>11.675791422801227</v>
      </c>
      <c r="I1296" s="230">
        <v>9.122078671158153</v>
      </c>
      <c r="J1296" s="230">
        <v>13.733324410892644</v>
      </c>
      <c r="K1296" s="230">
        <v>14.774617166201702</v>
      </c>
      <c r="L1296" s="230">
        <v>8.12005762658099</v>
      </c>
      <c r="M1296" s="230">
        <v>7.371588052405882</v>
      </c>
      <c r="N1296" s="230">
        <v>6.130794975662267</v>
      </c>
      <c r="O1296" s="230">
        <v>16.81357243377007</v>
      </c>
      <c r="P1296" s="230">
        <v>137.463802656196</v>
      </c>
      <c r="Q1296" s="231" t="s">
        <v>155</v>
      </c>
      <c r="R1296" s="232" t="s">
        <v>70</v>
      </c>
      <c r="S1296" s="232" t="s">
        <v>139</v>
      </c>
    </row>
    <row r="1297" ht="15.75" customHeight="1">
      <c r="A1297" s="227">
        <v>2018.0</v>
      </c>
      <c r="B1297" s="228" t="s">
        <v>45</v>
      </c>
      <c r="C1297" s="229" t="s">
        <v>117</v>
      </c>
      <c r="D1297" s="230">
        <v>31.481704115369343</v>
      </c>
      <c r="E1297" s="230">
        <v>50.1068173188653</v>
      </c>
      <c r="F1297" s="230">
        <v>74.61053815636834</v>
      </c>
      <c r="G1297" s="230">
        <v>45.489064146338364</v>
      </c>
      <c r="H1297" s="230">
        <v>78.2679195095675</v>
      </c>
      <c r="I1297" s="230">
        <v>81.08674338805109</v>
      </c>
      <c r="J1297" s="230">
        <v>74.95499276811488</v>
      </c>
      <c r="K1297" s="230">
        <v>128.04280273012643</v>
      </c>
      <c r="L1297" s="230">
        <v>57.184869797853</v>
      </c>
      <c r="M1297" s="230">
        <v>53.915970419338365</v>
      </c>
      <c r="N1297" s="230">
        <v>30.209843122339358</v>
      </c>
      <c r="O1297" s="230">
        <v>19.36730716391389</v>
      </c>
      <c r="P1297" s="230">
        <v>724.718572636246</v>
      </c>
      <c r="Q1297" s="231" t="s">
        <v>155</v>
      </c>
      <c r="R1297" s="232" t="s">
        <v>70</v>
      </c>
      <c r="S1297" s="232" t="s">
        <v>139</v>
      </c>
    </row>
    <row r="1298" ht="15.75" customHeight="1">
      <c r="A1298" s="227">
        <v>2018.0</v>
      </c>
      <c r="B1298" s="228" t="s">
        <v>45</v>
      </c>
      <c r="C1298" s="229" t="s">
        <v>118</v>
      </c>
      <c r="D1298" s="230">
        <v>55.91791361382715</v>
      </c>
      <c r="E1298" s="230">
        <v>72.13496838973188</v>
      </c>
      <c r="F1298" s="230">
        <v>96.01978028702891</v>
      </c>
      <c r="G1298" s="230">
        <v>71.64368004534685</v>
      </c>
      <c r="H1298" s="230">
        <v>109.54725661051452</v>
      </c>
      <c r="I1298" s="230">
        <v>110.56744377027422</v>
      </c>
      <c r="J1298" s="230">
        <v>106.97892323918913</v>
      </c>
      <c r="K1298" s="230">
        <v>166.3814698056441</v>
      </c>
      <c r="L1298" s="230">
        <v>84.12284190404179</v>
      </c>
      <c r="M1298" s="230">
        <v>72.85102029430777</v>
      </c>
      <c r="N1298" s="230">
        <v>47.78312837472983</v>
      </c>
      <c r="O1298" s="230">
        <v>43.9746767364864</v>
      </c>
      <c r="P1298" s="230">
        <v>1037.9231030711226</v>
      </c>
      <c r="Q1298" s="231" t="s">
        <v>155</v>
      </c>
      <c r="R1298" s="232" t="s">
        <v>70</v>
      </c>
      <c r="S1298" s="232" t="s">
        <v>139</v>
      </c>
    </row>
    <row r="1299" ht="15.75" customHeight="1">
      <c r="A1299" s="227">
        <v>2018.0</v>
      </c>
      <c r="B1299" s="228" t="s">
        <v>45</v>
      </c>
      <c r="C1299" s="229" t="s">
        <v>119</v>
      </c>
      <c r="D1299" s="230">
        <v>2.121614382300348</v>
      </c>
      <c r="E1299" s="230">
        <v>8.299293471421356</v>
      </c>
      <c r="F1299" s="230">
        <v>5.718610049502418</v>
      </c>
      <c r="G1299" s="230">
        <v>2.188570985417478</v>
      </c>
      <c r="H1299" s="230">
        <v>3.2588356398795213</v>
      </c>
      <c r="I1299" s="230">
        <v>3.430647073286735</v>
      </c>
      <c r="J1299" s="230">
        <v>3.033497504429871</v>
      </c>
      <c r="K1299" s="230">
        <v>2.8446686974039976</v>
      </c>
      <c r="L1299" s="230">
        <v>3.356338909857432</v>
      </c>
      <c r="M1299" s="230">
        <v>2.9993624081602457</v>
      </c>
      <c r="N1299" s="230">
        <v>5.525126509634525</v>
      </c>
      <c r="O1299" s="230">
        <v>4.6593218666579155</v>
      </c>
      <c r="P1299" s="230">
        <v>47.43588749795184</v>
      </c>
      <c r="Q1299" s="231" t="s">
        <v>155</v>
      </c>
      <c r="R1299" s="232" t="s">
        <v>70</v>
      </c>
      <c r="S1299" s="232" t="s">
        <v>139</v>
      </c>
    </row>
    <row r="1300" ht="15.75" customHeight="1">
      <c r="A1300" s="227">
        <v>2018.0</v>
      </c>
      <c r="B1300" s="228" t="s">
        <v>45</v>
      </c>
      <c r="C1300" s="229" t="s">
        <v>120</v>
      </c>
      <c r="D1300" s="230">
        <v>0.15556172513676128</v>
      </c>
      <c r="E1300" s="230">
        <v>0.3033789556847809</v>
      </c>
      <c r="F1300" s="230">
        <v>0.3845357150487996</v>
      </c>
      <c r="G1300" s="230">
        <v>0.7310080854531994</v>
      </c>
      <c r="H1300" s="230">
        <v>1.7296112513068262</v>
      </c>
      <c r="I1300" s="230">
        <v>1.512192703166745</v>
      </c>
      <c r="J1300" s="230">
        <v>1.6628767641352626</v>
      </c>
      <c r="K1300" s="230">
        <v>2.3861437513114936</v>
      </c>
      <c r="L1300" s="230">
        <v>2.0106719639900286</v>
      </c>
      <c r="M1300" s="230">
        <v>0.6447389621640734</v>
      </c>
      <c r="N1300" s="230">
        <v>0.5137633034611239</v>
      </c>
      <c r="O1300" s="230">
        <v>0.22493347247084972</v>
      </c>
      <c r="P1300" s="230">
        <v>12.259416653329943</v>
      </c>
      <c r="Q1300" s="231" t="s">
        <v>155</v>
      </c>
      <c r="R1300" s="232" t="s">
        <v>70</v>
      </c>
      <c r="S1300" s="232" t="s">
        <v>139</v>
      </c>
    </row>
    <row r="1301" ht="15.75" customHeight="1">
      <c r="A1301" s="227">
        <v>2018.0</v>
      </c>
      <c r="B1301" s="228" t="s">
        <v>45</v>
      </c>
      <c r="C1301" s="229" t="s">
        <v>121</v>
      </c>
      <c r="D1301" s="230">
        <v>7.552914379460811</v>
      </c>
      <c r="E1301" s="230">
        <v>3.4060158011151858</v>
      </c>
      <c r="F1301" s="230">
        <v>3.5571370886793825</v>
      </c>
      <c r="G1301" s="230">
        <v>5.940449638914249</v>
      </c>
      <c r="H1301" s="230">
        <v>5.307177919455104</v>
      </c>
      <c r="I1301" s="230">
        <v>4.343846986265787</v>
      </c>
      <c r="J1301" s="230">
        <v>5.493329764357057</v>
      </c>
      <c r="K1301" s="230">
        <v>5.682545063923732</v>
      </c>
      <c r="L1301" s="230">
        <v>3.7419620398990747</v>
      </c>
      <c r="M1301" s="230">
        <v>3.444667314208356</v>
      </c>
      <c r="N1301" s="230">
        <v>3.02009604712427</v>
      </c>
      <c r="O1301" s="230">
        <v>6.466758628373103</v>
      </c>
      <c r="P1301" s="230">
        <v>57.95690067177611</v>
      </c>
      <c r="Q1301" s="231" t="s">
        <v>155</v>
      </c>
      <c r="R1301" s="232" t="s">
        <v>70</v>
      </c>
      <c r="S1301" s="232" t="s">
        <v>139</v>
      </c>
    </row>
    <row r="1302" ht="15.75" customHeight="1">
      <c r="A1302" s="227">
        <v>2018.0</v>
      </c>
      <c r="B1302" s="228" t="s">
        <v>45</v>
      </c>
      <c r="C1302" s="229" t="s">
        <v>122</v>
      </c>
      <c r="D1302" s="230">
        <v>31.481704115369343</v>
      </c>
      <c r="E1302" s="230">
        <v>50.1068173188653</v>
      </c>
      <c r="F1302" s="230">
        <v>74.61053815636834</v>
      </c>
      <c r="G1302" s="230">
        <v>45.489064146338364</v>
      </c>
      <c r="H1302" s="230">
        <v>78.2679195095675</v>
      </c>
      <c r="I1302" s="230">
        <v>81.08674338805109</v>
      </c>
      <c r="J1302" s="230">
        <v>74.95499276811488</v>
      </c>
      <c r="K1302" s="230">
        <v>128.04280273012643</v>
      </c>
      <c r="L1302" s="230">
        <v>57.184869797853</v>
      </c>
      <c r="M1302" s="230">
        <v>53.915970419338365</v>
      </c>
      <c r="N1302" s="230">
        <v>30.209843122339358</v>
      </c>
      <c r="O1302" s="230">
        <v>19.36730716391389</v>
      </c>
      <c r="P1302" s="230">
        <v>724.718572636246</v>
      </c>
      <c r="Q1302" s="231" t="s">
        <v>155</v>
      </c>
      <c r="R1302" s="232" t="s">
        <v>70</v>
      </c>
      <c r="S1302" s="232" t="s">
        <v>139</v>
      </c>
    </row>
    <row r="1303" ht="15.75" customHeight="1">
      <c r="A1303" s="227">
        <v>2018.0</v>
      </c>
      <c r="B1303" s="228" t="s">
        <v>45</v>
      </c>
      <c r="C1303" s="229" t="s">
        <v>123</v>
      </c>
      <c r="D1303" s="230">
        <v>41.31179460226726</v>
      </c>
      <c r="E1303" s="230">
        <v>62.11550554708663</v>
      </c>
      <c r="F1303" s="230">
        <v>84.27082100959893</v>
      </c>
      <c r="G1303" s="230">
        <v>54.34909285612329</v>
      </c>
      <c r="H1303" s="230">
        <v>88.56354432020896</v>
      </c>
      <c r="I1303" s="230">
        <v>90.37343015077036</v>
      </c>
      <c r="J1303" s="230">
        <v>85.14469680103707</v>
      </c>
      <c r="K1303" s="230">
        <v>138.95616024276563</v>
      </c>
      <c r="L1303" s="230">
        <v>66.29384271159954</v>
      </c>
      <c r="M1303" s="230">
        <v>61.00473910387104</v>
      </c>
      <c r="N1303" s="230">
        <v>39.26882898255928</v>
      </c>
      <c r="O1303" s="230">
        <v>30.718321131415756</v>
      </c>
      <c r="P1303" s="230">
        <v>842.3707774593039</v>
      </c>
      <c r="Q1303" s="231" t="s">
        <v>155</v>
      </c>
      <c r="R1303" s="232" t="s">
        <v>70</v>
      </c>
      <c r="S1303" s="232" t="s">
        <v>139</v>
      </c>
    </row>
    <row r="1304" ht="15.75" customHeight="1">
      <c r="A1304" s="227">
        <v>2018.0</v>
      </c>
      <c r="B1304" s="228" t="s">
        <v>45</v>
      </c>
      <c r="C1304" s="229" t="s">
        <v>124</v>
      </c>
      <c r="D1304" s="230">
        <v>2850.7289033690167</v>
      </c>
      <c r="E1304" s="230">
        <v>2850.862375138735</v>
      </c>
      <c r="F1304" s="230">
        <v>2850.862375138735</v>
      </c>
      <c r="G1304" s="230">
        <v>2850.862375138735</v>
      </c>
      <c r="H1304" s="230">
        <v>2853.8321220149655</v>
      </c>
      <c r="I1304" s="230">
        <v>2855.0</v>
      </c>
      <c r="J1304" s="230">
        <v>2855.0</v>
      </c>
      <c r="K1304" s="230">
        <v>2855.0</v>
      </c>
      <c r="L1304" s="230">
        <v>2855.0</v>
      </c>
      <c r="M1304" s="230">
        <v>2853.4984425906696</v>
      </c>
      <c r="N1304" s="230">
        <v>2855.0</v>
      </c>
      <c r="O1304" s="230">
        <v>2852.9311875693675</v>
      </c>
      <c r="P1304" s="230">
        <v>2855.0</v>
      </c>
      <c r="Q1304" s="231" t="s">
        <v>155</v>
      </c>
      <c r="R1304" s="232" t="s">
        <v>70</v>
      </c>
      <c r="S1304" s="232" t="s">
        <v>139</v>
      </c>
    </row>
    <row r="1305" ht="15.75" customHeight="1">
      <c r="A1305" s="227">
        <v>2018.0</v>
      </c>
      <c r="B1305" s="228" t="s">
        <v>45</v>
      </c>
      <c r="C1305" s="229" t="s">
        <v>125</v>
      </c>
      <c r="D1305" s="230">
        <v>1224.658283433134</v>
      </c>
      <c r="E1305" s="230">
        <v>1633.2151696606788</v>
      </c>
      <c r="F1305" s="230">
        <v>2033.9900199600802</v>
      </c>
      <c r="G1305" s="230">
        <v>2151.288390960015</v>
      </c>
      <c r="H1305" s="230">
        <v>2178.3999999999996</v>
      </c>
      <c r="I1305" s="230">
        <v>2178.3999999999996</v>
      </c>
      <c r="J1305" s="230">
        <v>2413.3999999999996</v>
      </c>
      <c r="K1305" s="230">
        <v>2413.3999999999996</v>
      </c>
      <c r="L1305" s="230">
        <v>2178.3999999999996</v>
      </c>
      <c r="M1305" s="230">
        <v>2101.5837743867105</v>
      </c>
      <c r="N1305" s="230">
        <v>1816.5353293413173</v>
      </c>
      <c r="O1305" s="230">
        <v>1657.0035928143711</v>
      </c>
      <c r="P1305" s="230">
        <v>2413.3999999999996</v>
      </c>
      <c r="Q1305" s="231" t="s">
        <v>155</v>
      </c>
      <c r="R1305" s="232" t="s">
        <v>70</v>
      </c>
      <c r="S1305" s="232" t="s">
        <v>139</v>
      </c>
    </row>
    <row r="1306" ht="15.75" customHeight="1">
      <c r="A1306" s="227">
        <v>2018.0</v>
      </c>
      <c r="B1306" s="228" t="s">
        <v>45</v>
      </c>
      <c r="C1306" s="229" t="s">
        <v>126</v>
      </c>
      <c r="D1306" s="230">
        <v>4075.3871868021506</v>
      </c>
      <c r="E1306" s="230">
        <v>4484.077544799414</v>
      </c>
      <c r="F1306" s="230">
        <v>4884.852395098815</v>
      </c>
      <c r="G1306" s="230">
        <v>5002.15076609875</v>
      </c>
      <c r="H1306" s="230">
        <v>5032.232122014965</v>
      </c>
      <c r="I1306" s="230">
        <v>5033.4</v>
      </c>
      <c r="J1306" s="230">
        <v>5268.4</v>
      </c>
      <c r="K1306" s="230">
        <v>5268.4</v>
      </c>
      <c r="L1306" s="230">
        <v>5033.4</v>
      </c>
      <c r="M1306" s="230">
        <v>4955.08221697738</v>
      </c>
      <c r="N1306" s="230">
        <v>4671.535329341317</v>
      </c>
      <c r="O1306" s="230">
        <v>4509.934780383739</v>
      </c>
      <c r="P1306" s="230">
        <v>5268.4</v>
      </c>
      <c r="Q1306" s="231" t="s">
        <v>155</v>
      </c>
      <c r="R1306" s="232" t="s">
        <v>70</v>
      </c>
      <c r="S1306" s="232" t="s">
        <v>139</v>
      </c>
    </row>
    <row r="1307" ht="15.75" customHeight="1">
      <c r="A1307" s="227">
        <v>2018.0</v>
      </c>
      <c r="B1307" s="228" t="s">
        <v>45</v>
      </c>
      <c r="C1307" s="229" t="s">
        <v>127</v>
      </c>
      <c r="D1307" s="230">
        <v>5379.055778024244</v>
      </c>
      <c r="E1307" s="230">
        <v>5706.254533933523</v>
      </c>
      <c r="F1307" s="230">
        <v>5249.128074080721</v>
      </c>
      <c r="G1307" s="230">
        <v>5943.160191647583</v>
      </c>
      <c r="H1307" s="230">
        <v>7209.835382877514</v>
      </c>
      <c r="I1307" s="230">
        <v>7195.621307509342</v>
      </c>
      <c r="J1307" s="230">
        <v>7876.023092516494</v>
      </c>
      <c r="K1307" s="230">
        <v>9416.934556738517</v>
      </c>
      <c r="L1307" s="230">
        <v>6273.106837129781</v>
      </c>
      <c r="M1307" s="230">
        <v>4584.730758080972</v>
      </c>
      <c r="N1307" s="230">
        <v>4507.012611041844</v>
      </c>
      <c r="O1307" s="230">
        <v>5885.44319705893</v>
      </c>
      <c r="P1307" s="230">
        <v>75226.30632063946</v>
      </c>
      <c r="Q1307" s="231" t="s">
        <v>155</v>
      </c>
      <c r="R1307" s="232" t="s">
        <v>70</v>
      </c>
      <c r="S1307" s="232" t="s">
        <v>139</v>
      </c>
    </row>
    <row r="1308" ht="15.75" customHeight="1">
      <c r="A1308" s="227">
        <v>2018.0</v>
      </c>
      <c r="B1308" s="228" t="s">
        <v>45</v>
      </c>
      <c r="C1308" s="229" t="s">
        <v>128</v>
      </c>
      <c r="D1308" s="230">
        <v>1197.1081490684282</v>
      </c>
      <c r="E1308" s="230">
        <v>1125.21862717433</v>
      </c>
      <c r="F1308" s="230">
        <v>1110.9615443539003</v>
      </c>
      <c r="G1308" s="230">
        <v>1237.5070108153845</v>
      </c>
      <c r="H1308" s="230">
        <v>1318.7528448329429</v>
      </c>
      <c r="I1308" s="230">
        <v>1295.0396098152041</v>
      </c>
      <c r="J1308" s="230">
        <v>1350.947511423549</v>
      </c>
      <c r="K1308" s="230">
        <v>1471.9527046097942</v>
      </c>
      <c r="L1308" s="230">
        <v>1236.4533532290884</v>
      </c>
      <c r="M1308" s="230">
        <v>1075.122956131428</v>
      </c>
      <c r="N1308" s="230">
        <v>1052.5463125278702</v>
      </c>
      <c r="O1308" s="230">
        <v>1217.7308235585795</v>
      </c>
      <c r="P1308" s="230">
        <v>1224.111787295042</v>
      </c>
      <c r="Q1308" s="231" t="s">
        <v>155</v>
      </c>
      <c r="R1308" s="232" t="s">
        <v>70</v>
      </c>
      <c r="S1308" s="232" t="s">
        <v>139</v>
      </c>
    </row>
    <row r="1309" ht="15.75" customHeight="1">
      <c r="A1309" s="227">
        <v>2018.0</v>
      </c>
      <c r="B1309" s="228" t="s">
        <v>45</v>
      </c>
      <c r="C1309" s="229" t="s">
        <v>129</v>
      </c>
      <c r="D1309" s="230">
        <v>85.82687838351622</v>
      </c>
      <c r="E1309" s="230">
        <v>64.94184480272365</v>
      </c>
      <c r="F1309" s="230">
        <v>63.92046576206537</v>
      </c>
      <c r="G1309" s="230">
        <v>92.04259188459272</v>
      </c>
      <c r="H1309" s="230">
        <v>106.57164395411178</v>
      </c>
      <c r="I1309" s="230">
        <v>99.94849109667322</v>
      </c>
      <c r="J1309" s="230">
        <v>113.41968904081548</v>
      </c>
      <c r="K1309" s="230">
        <v>136.05749060796128</v>
      </c>
      <c r="L1309" s="230">
        <v>93.23380438148777</v>
      </c>
      <c r="M1309" s="230">
        <v>61.21340657810375</v>
      </c>
      <c r="N1309" s="230">
        <v>55.327153724360855</v>
      </c>
      <c r="O1309" s="230">
        <v>86.60164113925046</v>
      </c>
      <c r="P1309" s="230">
        <v>1059.1051013556626</v>
      </c>
      <c r="Q1309" s="231" t="s">
        <v>155</v>
      </c>
      <c r="R1309" s="232" t="s">
        <v>70</v>
      </c>
      <c r="S1309" s="232" t="s">
        <v>139</v>
      </c>
    </row>
    <row r="1310" ht="15.75" customHeight="1">
      <c r="A1310" s="227">
        <v>2018.0</v>
      </c>
      <c r="B1310" s="228" t="s">
        <v>45</v>
      </c>
      <c r="C1310" s="229" t="s">
        <v>130</v>
      </c>
      <c r="D1310" s="230">
        <v>34.28877148689304</v>
      </c>
      <c r="E1310" s="230">
        <v>34.252868943862</v>
      </c>
      <c r="F1310" s="230">
        <v>27.845339424511188</v>
      </c>
      <c r="G1310" s="230">
        <v>30.892015678510155</v>
      </c>
      <c r="H1310" s="230">
        <v>34.85202058903554</v>
      </c>
      <c r="I1310" s="230">
        <v>31.412737643093816</v>
      </c>
      <c r="J1310" s="230">
        <v>35.70716781107784</v>
      </c>
      <c r="K1310" s="230">
        <v>38.45739168643112</v>
      </c>
      <c r="L1310" s="230">
        <v>31.396034593709068</v>
      </c>
      <c r="M1310" s="230">
        <v>22.662617779903755</v>
      </c>
      <c r="N1310" s="230">
        <v>27.317986396476847</v>
      </c>
      <c r="O1310" s="230">
        <v>39.23662336942922</v>
      </c>
      <c r="P1310" s="230">
        <v>388.3215754029336</v>
      </c>
      <c r="Q1310" s="231" t="s">
        <v>155</v>
      </c>
      <c r="R1310" s="232" t="s">
        <v>70</v>
      </c>
      <c r="S1310" s="232" t="s">
        <v>139</v>
      </c>
    </row>
    <row r="1311" ht="15.75" customHeight="1">
      <c r="A1311" s="227">
        <v>2018.0</v>
      </c>
      <c r="B1311" s="228" t="s">
        <v>45</v>
      </c>
      <c r="C1311" s="229" t="s">
        <v>131</v>
      </c>
      <c r="D1311" s="230">
        <v>24.436209498457806</v>
      </c>
      <c r="E1311" s="230">
        <v>22.028151070866585</v>
      </c>
      <c r="F1311" s="230">
        <v>21.40924213066058</v>
      </c>
      <c r="G1311" s="230">
        <v>26.154615899008483</v>
      </c>
      <c r="H1311" s="230">
        <v>31.27933710094701</v>
      </c>
      <c r="I1311" s="230">
        <v>29.480700382223137</v>
      </c>
      <c r="J1311" s="230">
        <v>32.02393047107425</v>
      </c>
      <c r="K1311" s="230">
        <v>38.338667075517655</v>
      </c>
      <c r="L1311" s="230">
        <v>26.937972106188802</v>
      </c>
      <c r="M1311" s="230">
        <v>18.935049874969415</v>
      </c>
      <c r="N1311" s="230">
        <v>17.57328525239047</v>
      </c>
      <c r="O1311" s="230">
        <v>24.607369572572516</v>
      </c>
      <c r="P1311" s="230">
        <v>313.2045304348767</v>
      </c>
      <c r="Q1311" s="231" t="s">
        <v>155</v>
      </c>
      <c r="R1311" s="232" t="s">
        <v>70</v>
      </c>
      <c r="S1311" s="232" t="s">
        <v>139</v>
      </c>
    </row>
    <row r="1312" ht="15.75" customHeight="1">
      <c r="A1312" s="227">
        <v>2018.0</v>
      </c>
      <c r="B1312" s="228" t="s">
        <v>45</v>
      </c>
      <c r="C1312" s="229" t="s">
        <v>132</v>
      </c>
      <c r="D1312" s="230">
        <v>9.83009048689792</v>
      </c>
      <c r="E1312" s="230">
        <v>12.008688228221324</v>
      </c>
      <c r="F1312" s="230">
        <v>9.6602828532306</v>
      </c>
      <c r="G1312" s="230">
        <v>8.860028709784926</v>
      </c>
      <c r="H1312" s="230">
        <v>10.295624810641453</v>
      </c>
      <c r="I1312" s="230">
        <v>9.286686762719267</v>
      </c>
      <c r="J1312" s="230">
        <v>10.18970403292219</v>
      </c>
      <c r="K1312" s="230">
        <v>10.913357512639223</v>
      </c>
      <c r="L1312" s="230">
        <v>9.108972913746536</v>
      </c>
      <c r="M1312" s="230">
        <v>7.088768684532676</v>
      </c>
      <c r="N1312" s="230">
        <v>9.058985860219918</v>
      </c>
      <c r="O1312" s="230">
        <v>11.351013967501869</v>
      </c>
      <c r="P1312" s="230">
        <v>117.6522048230579</v>
      </c>
      <c r="Q1312" s="231" t="s">
        <v>155</v>
      </c>
      <c r="R1312" s="232" t="s">
        <v>70</v>
      </c>
      <c r="S1312" s="232" t="s">
        <v>139</v>
      </c>
    </row>
    <row r="1313" ht="15.75" customHeight="1">
      <c r="A1313" s="227">
        <v>2019.0</v>
      </c>
      <c r="B1313" s="228" t="s">
        <v>45</v>
      </c>
      <c r="C1313" s="229" t="s">
        <v>73</v>
      </c>
      <c r="D1313" s="230">
        <v>8286.83045852872</v>
      </c>
      <c r="E1313" s="230">
        <v>10222.71832545504</v>
      </c>
      <c r="F1313" s="230">
        <v>12645.678811160875</v>
      </c>
      <c r="G1313" s="230">
        <v>10755.607008419447</v>
      </c>
      <c r="H1313" s="230">
        <v>15932.413521332042</v>
      </c>
      <c r="I1313" s="230">
        <v>15343.701811016566</v>
      </c>
      <c r="J1313" s="230">
        <v>15837.833994299688</v>
      </c>
      <c r="K1313" s="230">
        <v>23775.429996685903</v>
      </c>
      <c r="L1313" s="230">
        <v>12160.155637610449</v>
      </c>
      <c r="M1313" s="230">
        <v>9576.286549491033</v>
      </c>
      <c r="N1313" s="230">
        <v>6834.805195779378</v>
      </c>
      <c r="O1313" s="230">
        <v>7002.656479915173</v>
      </c>
      <c r="P1313" s="230">
        <v>148374.11778969428</v>
      </c>
      <c r="Q1313" s="231" t="s">
        <v>156</v>
      </c>
      <c r="R1313" s="232" t="s">
        <v>70</v>
      </c>
      <c r="S1313" s="232" t="s">
        <v>139</v>
      </c>
    </row>
    <row r="1314" ht="15.75" customHeight="1">
      <c r="A1314" s="227">
        <v>2019.0</v>
      </c>
      <c r="B1314" s="228" t="s">
        <v>45</v>
      </c>
      <c r="C1314" s="229" t="s">
        <v>77</v>
      </c>
      <c r="D1314" s="230">
        <v>2695.8851374397873</v>
      </c>
      <c r="E1314" s="230">
        <v>3269.722299217068</v>
      </c>
      <c r="F1314" s="230">
        <v>4155.610600593642</v>
      </c>
      <c r="G1314" s="230">
        <v>3545.5027355182892</v>
      </c>
      <c r="H1314" s="230">
        <v>5294.568705401124</v>
      </c>
      <c r="I1314" s="230">
        <v>5063.659584284407</v>
      </c>
      <c r="J1314" s="230">
        <v>5289.731269361557</v>
      </c>
      <c r="K1314" s="230">
        <v>8016.005529543738</v>
      </c>
      <c r="L1314" s="230">
        <v>4030.0284659580675</v>
      </c>
      <c r="M1314" s="230">
        <v>3151.54233133373</v>
      </c>
      <c r="N1314" s="230">
        <v>2168.3006520399476</v>
      </c>
      <c r="O1314" s="230">
        <v>2211.95085920151</v>
      </c>
      <c r="P1314" s="230">
        <v>48892.50816989287</v>
      </c>
      <c r="Q1314" s="231" t="s">
        <v>156</v>
      </c>
      <c r="R1314" s="232" t="s">
        <v>70</v>
      </c>
      <c r="S1314" s="232" t="s">
        <v>139</v>
      </c>
    </row>
    <row r="1315" ht="15.75" customHeight="1">
      <c r="A1315" s="227">
        <v>2019.0</v>
      </c>
      <c r="B1315" s="228" t="s">
        <v>45</v>
      </c>
      <c r="C1315" s="229" t="s">
        <v>78</v>
      </c>
      <c r="D1315" s="230">
        <v>10982.715595968508</v>
      </c>
      <c r="E1315" s="230">
        <v>13492.440624672108</v>
      </c>
      <c r="F1315" s="230">
        <v>16801.289411754515</v>
      </c>
      <c r="G1315" s="230">
        <v>14301.109743937737</v>
      </c>
      <c r="H1315" s="230">
        <v>21226.982226733166</v>
      </c>
      <c r="I1315" s="230">
        <v>20407.361395300974</v>
      </c>
      <c r="J1315" s="230">
        <v>21127.565263661243</v>
      </c>
      <c r="K1315" s="230">
        <v>31791.43552622964</v>
      </c>
      <c r="L1315" s="230">
        <v>16190.184103568517</v>
      </c>
      <c r="M1315" s="230">
        <v>12727.828880824763</v>
      </c>
      <c r="N1315" s="230">
        <v>9003.105847819326</v>
      </c>
      <c r="O1315" s="230">
        <v>9214.607339116683</v>
      </c>
      <c r="P1315" s="230">
        <v>197266.6259595872</v>
      </c>
      <c r="Q1315" s="231" t="s">
        <v>156</v>
      </c>
      <c r="R1315" s="232" t="s">
        <v>70</v>
      </c>
      <c r="S1315" s="232" t="s">
        <v>139</v>
      </c>
    </row>
    <row r="1316" ht="15.75" customHeight="1">
      <c r="A1316" s="227">
        <v>2019.0</v>
      </c>
      <c r="B1316" s="228" t="s">
        <v>45</v>
      </c>
      <c r="C1316" s="229" t="s">
        <v>79</v>
      </c>
      <c r="D1316" s="230">
        <v>6905.6920487739335</v>
      </c>
      <c r="E1316" s="230">
        <v>8518.931937879199</v>
      </c>
      <c r="F1316" s="230">
        <v>10538.065675967395</v>
      </c>
      <c r="G1316" s="230">
        <v>8963.00584034954</v>
      </c>
      <c r="H1316" s="230">
        <v>13277.011267776703</v>
      </c>
      <c r="I1316" s="230">
        <v>12786.418175847139</v>
      </c>
      <c r="J1316" s="230">
        <v>13198.19499524974</v>
      </c>
      <c r="K1316" s="230">
        <v>19812.858330571587</v>
      </c>
      <c r="L1316" s="230">
        <v>10133.463031342042</v>
      </c>
      <c r="M1316" s="230">
        <v>7980.238791242529</v>
      </c>
      <c r="N1316" s="230">
        <v>5695.670996482817</v>
      </c>
      <c r="O1316" s="230">
        <v>5835.547066595977</v>
      </c>
      <c r="P1316" s="230">
        <v>123645.09815807862</v>
      </c>
      <c r="Q1316" s="231" t="s">
        <v>156</v>
      </c>
      <c r="R1316" s="232" t="s">
        <v>70</v>
      </c>
      <c r="S1316" s="232" t="s">
        <v>139</v>
      </c>
    </row>
    <row r="1317" ht="15.75" customHeight="1">
      <c r="A1317" s="227">
        <v>2019.0</v>
      </c>
      <c r="B1317" s="228" t="s">
        <v>45</v>
      </c>
      <c r="C1317" s="229" t="s">
        <v>80</v>
      </c>
      <c r="D1317" s="230">
        <v>1381.138409754787</v>
      </c>
      <c r="E1317" s="230">
        <v>1703.7863875758399</v>
      </c>
      <c r="F1317" s="230">
        <v>2107.613135193479</v>
      </c>
      <c r="G1317" s="230">
        <v>1792.601168069908</v>
      </c>
      <c r="H1317" s="230">
        <v>2655.402253555341</v>
      </c>
      <c r="I1317" s="230">
        <v>2557.2836351694277</v>
      </c>
      <c r="J1317" s="230">
        <v>2639.6389990499483</v>
      </c>
      <c r="K1317" s="230">
        <v>3962.571666114318</v>
      </c>
      <c r="L1317" s="230">
        <v>2026.6926062684088</v>
      </c>
      <c r="M1317" s="230">
        <v>1596.047758248506</v>
      </c>
      <c r="N1317" s="230">
        <v>1139.1341992965633</v>
      </c>
      <c r="O1317" s="230">
        <v>1167.1094133191957</v>
      </c>
      <c r="P1317" s="230">
        <v>24729.019631615723</v>
      </c>
      <c r="Q1317" s="231" t="s">
        <v>156</v>
      </c>
      <c r="R1317" s="232" t="s">
        <v>70</v>
      </c>
      <c r="S1317" s="232" t="s">
        <v>139</v>
      </c>
    </row>
    <row r="1318" ht="15.75" customHeight="1">
      <c r="A1318" s="227">
        <v>2019.0</v>
      </c>
      <c r="B1318" s="228" t="s">
        <v>45</v>
      </c>
      <c r="C1318" s="229" t="s">
        <v>81</v>
      </c>
      <c r="D1318" s="230">
        <v>1810.2907149685998</v>
      </c>
      <c r="E1318" s="230">
        <v>4073.8123201320177</v>
      </c>
      <c r="F1318" s="230">
        <v>3418.8810685717913</v>
      </c>
      <c r="G1318" s="230">
        <v>2147.129671288054</v>
      </c>
      <c r="H1318" s="230">
        <v>3000.533672485465</v>
      </c>
      <c r="I1318" s="230">
        <v>3562.6399895800696</v>
      </c>
      <c r="J1318" s="230">
        <v>2931.8996441948175</v>
      </c>
      <c r="K1318" s="230">
        <v>3392.470065512848</v>
      </c>
      <c r="L1318" s="230">
        <v>2485.1125837333575</v>
      </c>
      <c r="M1318" s="230">
        <v>2517.086695343648</v>
      </c>
      <c r="N1318" s="230">
        <v>2918.581170777191</v>
      </c>
      <c r="O1318" s="230">
        <v>2496.640936267422</v>
      </c>
      <c r="P1318" s="230">
        <v>34755.07853285528</v>
      </c>
      <c r="Q1318" s="231" t="s">
        <v>156</v>
      </c>
      <c r="R1318" s="232" t="s">
        <v>70</v>
      </c>
      <c r="S1318" s="232" t="s">
        <v>139</v>
      </c>
    </row>
    <row r="1319" ht="15.75" customHeight="1">
      <c r="A1319" s="227">
        <v>2019.0</v>
      </c>
      <c r="B1319" s="228" t="s">
        <v>45</v>
      </c>
      <c r="C1319" s="229" t="s">
        <v>82</v>
      </c>
      <c r="D1319" s="230">
        <v>305.8072138969067</v>
      </c>
      <c r="E1319" s="230">
        <v>429.7946011581278</v>
      </c>
      <c r="F1319" s="230">
        <v>578.995601908924</v>
      </c>
      <c r="G1319" s="230">
        <v>1174.1030046102169</v>
      </c>
      <c r="H1319" s="230">
        <v>2483.7790009210876</v>
      </c>
      <c r="I1319" s="230">
        <v>2283.0108292055065</v>
      </c>
      <c r="J1319" s="230">
        <v>2890.739461314584</v>
      </c>
      <c r="K1319" s="230">
        <v>3688.090331793224</v>
      </c>
      <c r="L1319" s="230">
        <v>2502.538081358899</v>
      </c>
      <c r="M1319" s="230">
        <v>873.4442710660137</v>
      </c>
      <c r="N1319" s="230">
        <v>686.8949792772712</v>
      </c>
      <c r="O1319" s="230">
        <v>435.97612719120025</v>
      </c>
      <c r="P1319" s="230">
        <v>18333.173503701964</v>
      </c>
      <c r="Q1319" s="231" t="s">
        <v>156</v>
      </c>
      <c r="R1319" s="232" t="s">
        <v>70</v>
      </c>
      <c r="S1319" s="232" t="s">
        <v>139</v>
      </c>
    </row>
    <row r="1320" ht="15.75" customHeight="1">
      <c r="A1320" s="227">
        <v>2019.0</v>
      </c>
      <c r="B1320" s="228" t="s">
        <v>45</v>
      </c>
      <c r="C1320" s="229" t="s">
        <v>83</v>
      </c>
      <c r="D1320" s="230">
        <v>3431.7747807552905</v>
      </c>
      <c r="E1320" s="230">
        <v>1287.157440245915</v>
      </c>
      <c r="F1320" s="230">
        <v>1384.3959947601447</v>
      </c>
      <c r="G1320" s="230">
        <v>2945.2405795666664</v>
      </c>
      <c r="H1320" s="230">
        <v>2143.9053417820433</v>
      </c>
      <c r="I1320" s="230">
        <v>1661.309450385688</v>
      </c>
      <c r="J1320" s="230">
        <v>2522.7770312024218</v>
      </c>
      <c r="K1320" s="230">
        <v>2689.917304439902</v>
      </c>
      <c r="L1320" s="230">
        <v>1470.6156021014594</v>
      </c>
      <c r="M1320" s="230">
        <v>1335.2662445425162</v>
      </c>
      <c r="N1320" s="230">
        <v>1121.5003202832465</v>
      </c>
      <c r="O1320" s="230">
        <v>3035.477502515714</v>
      </c>
      <c r="P1320" s="230">
        <v>25029.33759258101</v>
      </c>
      <c r="Q1320" s="231" t="s">
        <v>156</v>
      </c>
      <c r="R1320" s="232" t="s">
        <v>70</v>
      </c>
      <c r="S1320" s="232" t="s">
        <v>139</v>
      </c>
    </row>
    <row r="1321" ht="15.75" customHeight="1">
      <c r="A1321" s="227">
        <v>2019.0</v>
      </c>
      <c r="B1321" s="228" t="s">
        <v>45</v>
      </c>
      <c r="C1321" s="229" t="s">
        <v>84</v>
      </c>
      <c r="D1321" s="230">
        <v>5434.842886347711</v>
      </c>
      <c r="E1321" s="230">
        <v>7701.676263136047</v>
      </c>
      <c r="F1321" s="230">
        <v>11419.016746513656</v>
      </c>
      <c r="G1321" s="230">
        <v>8034.636488472801</v>
      </c>
      <c r="H1321" s="230">
        <v>13598.76421154457</v>
      </c>
      <c r="I1321" s="230">
        <v>12900.40112612971</v>
      </c>
      <c r="J1321" s="230">
        <v>12782.14912694942</v>
      </c>
      <c r="K1321" s="230">
        <v>22020.957824483667</v>
      </c>
      <c r="L1321" s="230">
        <v>9731.917836374801</v>
      </c>
      <c r="M1321" s="230">
        <v>8002.031669872586</v>
      </c>
      <c r="N1321" s="230">
        <v>4276.129377481618</v>
      </c>
      <c r="O1321" s="230">
        <v>3246.512773142347</v>
      </c>
      <c r="P1321" s="230">
        <v>119149.03633044893</v>
      </c>
      <c r="Q1321" s="231" t="s">
        <v>156</v>
      </c>
      <c r="R1321" s="232" t="s">
        <v>70</v>
      </c>
      <c r="S1321" s="232" t="s">
        <v>139</v>
      </c>
    </row>
    <row r="1322" ht="15.75" customHeight="1">
      <c r="A1322" s="227">
        <v>2019.0</v>
      </c>
      <c r="B1322" s="228" t="s">
        <v>45</v>
      </c>
      <c r="C1322" s="229" t="s">
        <v>85</v>
      </c>
      <c r="D1322" s="230">
        <v>621.4366533445606</v>
      </c>
      <c r="E1322" s="230">
        <v>1391.5619312192766</v>
      </c>
      <c r="F1322" s="230">
        <v>1200.1647013294019</v>
      </c>
      <c r="G1322" s="230">
        <v>861.13404050187</v>
      </c>
      <c r="H1322" s="230">
        <v>1236.8103187646952</v>
      </c>
      <c r="I1322" s="230">
        <v>1395.4429202413205</v>
      </c>
      <c r="J1322" s="230">
        <v>1484.2561909576114</v>
      </c>
      <c r="K1322" s="230">
        <v>1738.602876187475</v>
      </c>
      <c r="L1322" s="230">
        <v>1069.0961615622807</v>
      </c>
      <c r="M1322" s="230">
        <v>959.7446595435289</v>
      </c>
      <c r="N1322" s="230">
        <v>1052.0565730566595</v>
      </c>
      <c r="O1322" s="230">
        <v>890.8500500882893</v>
      </c>
      <c r="P1322" s="230">
        <v>13901.157076796968</v>
      </c>
      <c r="Q1322" s="231" t="s">
        <v>156</v>
      </c>
      <c r="R1322" s="232" t="s">
        <v>70</v>
      </c>
      <c r="S1322" s="232" t="s">
        <v>139</v>
      </c>
    </row>
    <row r="1323" ht="15.75" customHeight="1">
      <c r="A1323" s="227">
        <v>2019.0</v>
      </c>
      <c r="B1323" s="228" t="s">
        <v>45</v>
      </c>
      <c r="C1323" s="229" t="s">
        <v>86</v>
      </c>
      <c r="D1323" s="230">
        <v>2020.7117271539537</v>
      </c>
      <c r="E1323" s="230">
        <v>2275.2360347249078</v>
      </c>
      <c r="F1323" s="230">
        <v>2876.3758139817623</v>
      </c>
      <c r="G1323" s="230">
        <v>2545.65305391938</v>
      </c>
      <c r="H1323" s="230">
        <v>3689.852937439541</v>
      </c>
      <c r="I1323" s="230">
        <v>3508.5134798620174</v>
      </c>
      <c r="J1323" s="230">
        <v>3614.4337197816385</v>
      </c>
      <c r="K1323" s="230">
        <v>5455.453979781737</v>
      </c>
      <c r="L1323" s="230">
        <v>2796.492911434578</v>
      </c>
      <c r="M1323" s="230">
        <v>2183.3309852793777</v>
      </c>
      <c r="N1323" s="230">
        <v>1515.1447403295315</v>
      </c>
      <c r="O1323" s="230">
        <v>1656.6138397693953</v>
      </c>
      <c r="P1323" s="230">
        <v>34137.81322345782</v>
      </c>
      <c r="Q1323" s="231" t="s">
        <v>156</v>
      </c>
      <c r="R1323" s="232" t="s">
        <v>70</v>
      </c>
      <c r="S1323" s="232" t="s">
        <v>139</v>
      </c>
    </row>
    <row r="1324" ht="15.75" customHeight="1">
      <c r="A1324" s="227">
        <v>2019.0</v>
      </c>
      <c r="B1324" s="228" t="s">
        <v>45</v>
      </c>
      <c r="C1324" s="229" t="s">
        <v>87</v>
      </c>
      <c r="D1324" s="230">
        <v>783.8199948335324</v>
      </c>
      <c r="E1324" s="230">
        <v>935.753745943528</v>
      </c>
      <c r="F1324" s="230">
        <v>1181.2641781913887</v>
      </c>
      <c r="G1324" s="230">
        <v>1010.6350569071</v>
      </c>
      <c r="H1324" s="230">
        <v>1519.0015558314592</v>
      </c>
      <c r="I1324" s="230">
        <v>1453.4819751317962</v>
      </c>
      <c r="J1324" s="230">
        <v>1470.8696213181574</v>
      </c>
      <c r="K1324" s="230">
        <v>2242.2273796224895</v>
      </c>
      <c r="L1324" s="230">
        <v>1156.1757501127079</v>
      </c>
      <c r="M1324" s="230">
        <v>886.5338068150023</v>
      </c>
      <c r="N1324" s="230">
        <v>618.2403312923605</v>
      </c>
      <c r="O1324" s="230">
        <v>640.1187362559501</v>
      </c>
      <c r="P1324" s="230">
        <v>13898.122132255472</v>
      </c>
      <c r="Q1324" s="231" t="s">
        <v>156</v>
      </c>
      <c r="R1324" s="232" t="s">
        <v>70</v>
      </c>
      <c r="S1324" s="232" t="s">
        <v>139</v>
      </c>
    </row>
    <row r="1325" ht="15.75" customHeight="1">
      <c r="A1325" s="227">
        <v>2019.0</v>
      </c>
      <c r="B1325" s="228" t="s">
        <v>45</v>
      </c>
      <c r="C1325" s="229" t="s">
        <v>88</v>
      </c>
      <c r="D1325" s="230">
        <v>2466.840654863983</v>
      </c>
      <c r="E1325" s="230">
        <v>2855.5380389488514</v>
      </c>
      <c r="F1325" s="230">
        <v>3855.5481481919196</v>
      </c>
      <c r="G1325" s="230">
        <v>3246.8675828002915</v>
      </c>
      <c r="H1325" s="230">
        <v>4907.248610245198</v>
      </c>
      <c r="I1325" s="230">
        <v>4632.249957961243</v>
      </c>
      <c r="J1325" s="230">
        <v>4750.104295709517</v>
      </c>
      <c r="K1325" s="230">
        <v>7486.319652228278</v>
      </c>
      <c r="L1325" s="230">
        <v>3656.6757757466803</v>
      </c>
      <c r="M1325" s="230">
        <v>2868.624700079227</v>
      </c>
      <c r="N1325" s="230">
        <v>1811.4920916599492</v>
      </c>
      <c r="O1325" s="230">
        <v>1863.7231994690403</v>
      </c>
      <c r="P1325" s="230">
        <v>44401.23270790418</v>
      </c>
      <c r="Q1325" s="231" t="s">
        <v>156</v>
      </c>
      <c r="R1325" s="232" t="s">
        <v>70</v>
      </c>
      <c r="S1325" s="232" t="s">
        <v>139</v>
      </c>
    </row>
    <row r="1326" ht="15.75" customHeight="1">
      <c r="A1326" s="227">
        <v>2019.0</v>
      </c>
      <c r="B1326" s="228" t="s">
        <v>45</v>
      </c>
      <c r="C1326" s="229" t="s">
        <v>89</v>
      </c>
      <c r="D1326" s="230">
        <v>1012.8830185779047</v>
      </c>
      <c r="E1326" s="230">
        <v>1060.8421870426355</v>
      </c>
      <c r="F1326" s="230">
        <v>1424.7128342729227</v>
      </c>
      <c r="G1326" s="230">
        <v>1298.7161062208984</v>
      </c>
      <c r="H1326" s="230">
        <v>1924.09784549581</v>
      </c>
      <c r="I1326" s="230">
        <v>1796.7298426507618</v>
      </c>
      <c r="J1326" s="230">
        <v>1878.5311674828158</v>
      </c>
      <c r="K1326" s="230">
        <v>2890.2544427516077</v>
      </c>
      <c r="L1326" s="230">
        <v>1455.0224324857957</v>
      </c>
      <c r="M1326" s="230">
        <v>1082.0046395253935</v>
      </c>
      <c r="N1326" s="230">
        <v>698.7372601443153</v>
      </c>
      <c r="O1326" s="230">
        <v>784.2412410133031</v>
      </c>
      <c r="P1326" s="230">
        <v>17306.773017664163</v>
      </c>
      <c r="Q1326" s="231" t="s">
        <v>156</v>
      </c>
      <c r="R1326" s="232" t="s">
        <v>70</v>
      </c>
      <c r="S1326" s="232" t="s">
        <v>139</v>
      </c>
    </row>
    <row r="1327" ht="15.75" customHeight="1">
      <c r="A1327" s="227">
        <v>2019.0</v>
      </c>
      <c r="B1327" s="228" t="s">
        <v>45</v>
      </c>
      <c r="C1327" s="229" t="s">
        <v>90</v>
      </c>
      <c r="D1327" s="230">
        <v>6905.6920487739335</v>
      </c>
      <c r="E1327" s="230">
        <v>8518.931937879199</v>
      </c>
      <c r="F1327" s="230">
        <v>10538.065675967395</v>
      </c>
      <c r="G1327" s="230">
        <v>8963.00584034954</v>
      </c>
      <c r="H1327" s="230">
        <v>13277.011267776703</v>
      </c>
      <c r="I1327" s="230">
        <v>12786.418175847139</v>
      </c>
      <c r="J1327" s="230">
        <v>13198.19499524974</v>
      </c>
      <c r="K1327" s="230">
        <v>19812.858330571587</v>
      </c>
      <c r="L1327" s="230">
        <v>10133.463031342042</v>
      </c>
      <c r="M1327" s="230">
        <v>7980.238791242529</v>
      </c>
      <c r="N1327" s="230">
        <v>5695.670996482817</v>
      </c>
      <c r="O1327" s="230">
        <v>5835.547066595977</v>
      </c>
      <c r="P1327" s="230">
        <v>123645.09815807862</v>
      </c>
      <c r="Q1327" s="231" t="s">
        <v>156</v>
      </c>
      <c r="R1327" s="232" t="s">
        <v>70</v>
      </c>
      <c r="S1327" s="232" t="s">
        <v>139</v>
      </c>
    </row>
    <row r="1328" ht="15.75" customHeight="1">
      <c r="A1328" s="227">
        <v>2019.0</v>
      </c>
      <c r="B1328" s="228" t="s">
        <v>45</v>
      </c>
      <c r="C1328" s="229" t="s">
        <v>91</v>
      </c>
      <c r="D1328" s="230">
        <v>141853.0</v>
      </c>
      <c r="E1328" s="230">
        <v>141853.0</v>
      </c>
      <c r="F1328" s="230">
        <v>141853.0</v>
      </c>
      <c r="G1328" s="230">
        <v>141853.0</v>
      </c>
      <c r="H1328" s="230">
        <v>141853.0</v>
      </c>
      <c r="I1328" s="230">
        <v>141853.0</v>
      </c>
      <c r="J1328" s="230">
        <v>141853.0</v>
      </c>
      <c r="K1328" s="230">
        <v>141853.0</v>
      </c>
      <c r="L1328" s="230">
        <v>141853.0</v>
      </c>
      <c r="M1328" s="230">
        <v>141853.0</v>
      </c>
      <c r="N1328" s="230">
        <v>141853.0</v>
      </c>
      <c r="O1328" s="230">
        <v>141853.0</v>
      </c>
      <c r="P1328" s="230">
        <v>141853.0</v>
      </c>
      <c r="Q1328" s="231" t="s">
        <v>156</v>
      </c>
      <c r="R1328" s="232" t="s">
        <v>70</v>
      </c>
      <c r="S1328" s="232" t="s">
        <v>139</v>
      </c>
    </row>
    <row r="1329" ht="15.75" customHeight="1">
      <c r="A1329" s="227">
        <v>2019.0</v>
      </c>
      <c r="B1329" s="228" t="s">
        <v>45</v>
      </c>
      <c r="C1329" s="229" t="s">
        <v>92</v>
      </c>
      <c r="D1329" s="230">
        <v>723.2112139606422</v>
      </c>
      <c r="E1329" s="230">
        <v>855.2135878650238</v>
      </c>
      <c r="F1329" s="230">
        <v>814.7867315379754</v>
      </c>
      <c r="G1329" s="230">
        <v>735.8619228732488</v>
      </c>
      <c r="H1329" s="230">
        <v>787.5120443358906</v>
      </c>
      <c r="I1329" s="230">
        <v>822.7072989511823</v>
      </c>
      <c r="J1329" s="230">
        <v>772.8701607319786</v>
      </c>
      <c r="K1329" s="230">
        <v>797.5158126804004</v>
      </c>
      <c r="L1329" s="230">
        <v>757.9022130154309</v>
      </c>
      <c r="M1329" s="230">
        <v>759.0584275925102</v>
      </c>
      <c r="N1329" s="230">
        <v>785.3270893916183</v>
      </c>
      <c r="O1329" s="230">
        <v>759.6177980977113</v>
      </c>
      <c r="P1329" s="230">
        <v>780.9653584194676</v>
      </c>
      <c r="Q1329" s="231" t="s">
        <v>156</v>
      </c>
      <c r="R1329" s="232" t="s">
        <v>70</v>
      </c>
      <c r="S1329" s="232" t="s">
        <v>139</v>
      </c>
    </row>
    <row r="1330" ht="15.75" customHeight="1">
      <c r="A1330" s="227">
        <v>2019.0</v>
      </c>
      <c r="B1330" s="228" t="s">
        <v>45</v>
      </c>
      <c r="C1330" s="229" t="s">
        <v>93</v>
      </c>
      <c r="D1330" s="230">
        <v>110.43946539144619</v>
      </c>
      <c r="E1330" s="230">
        <v>128.68912653300026</v>
      </c>
      <c r="F1330" s="230">
        <v>149.02696261739024</v>
      </c>
      <c r="G1330" s="230">
        <v>204.6257969927266</v>
      </c>
      <c r="H1330" s="230">
        <v>325.1915961570011</v>
      </c>
      <c r="I1330" s="230">
        <v>307.5368837772154</v>
      </c>
      <c r="J1330" s="230">
        <v>334.07509876367567</v>
      </c>
      <c r="K1330" s="230">
        <v>401.88890878386184</v>
      </c>
      <c r="L1330" s="230">
        <v>326.2979760508641</v>
      </c>
      <c r="M1330" s="230">
        <v>175.3351693240313</v>
      </c>
      <c r="N1330" s="230">
        <v>155.96983210467613</v>
      </c>
      <c r="O1330" s="230">
        <v>130.7604358576403</v>
      </c>
      <c r="P1330" s="230">
        <v>229.15310436279412</v>
      </c>
      <c r="Q1330" s="231" t="s">
        <v>156</v>
      </c>
      <c r="R1330" s="232" t="s">
        <v>70</v>
      </c>
      <c r="S1330" s="232" t="s">
        <v>139</v>
      </c>
    </row>
    <row r="1331" ht="15.75" customHeight="1">
      <c r="A1331" s="227">
        <v>2019.0</v>
      </c>
      <c r="B1331" s="228" t="s">
        <v>45</v>
      </c>
      <c r="C1331" s="229" t="s">
        <v>94</v>
      </c>
      <c r="D1331" s="230">
        <v>361.234045799321</v>
      </c>
      <c r="E1331" s="230">
        <v>135.48822968458225</v>
      </c>
      <c r="F1331" s="230">
        <v>145.72371385791203</v>
      </c>
      <c r="G1331" s="230">
        <v>310.02068561592733</v>
      </c>
      <c r="H1331" s="230">
        <v>225.67087000163122</v>
      </c>
      <c r="I1331" s="230">
        <v>174.87206254117564</v>
      </c>
      <c r="J1331" s="230">
        <v>265.551503770385</v>
      </c>
      <c r="K1331" s="230">
        <v>283.14495350845056</v>
      </c>
      <c r="L1331" s="230">
        <v>154.79932620922057</v>
      </c>
      <c r="M1331" s="230">
        <v>140.55223857936298</v>
      </c>
      <c r="N1331" s="230">
        <v>118.05089900800216</v>
      </c>
      <c r="O1331" s="230">
        <v>319.5191669673731</v>
      </c>
      <c r="P1331" s="230">
        <v>219.5523079619453</v>
      </c>
      <c r="Q1331" s="231" t="s">
        <v>156</v>
      </c>
      <c r="R1331" s="232" t="s">
        <v>70</v>
      </c>
      <c r="S1331" s="232" t="s">
        <v>139</v>
      </c>
    </row>
    <row r="1332" ht="15.75" customHeight="1">
      <c r="A1332" s="227">
        <v>2019.0</v>
      </c>
      <c r="B1332" s="228" t="s">
        <v>45</v>
      </c>
      <c r="C1332" s="229" t="s">
        <v>95</v>
      </c>
      <c r="D1332" s="230">
        <v>564.0116068316171</v>
      </c>
      <c r="E1332" s="230">
        <v>799.2567393953505</v>
      </c>
      <c r="F1332" s="230">
        <v>1185.0311257049766</v>
      </c>
      <c r="G1332" s="230">
        <v>833.8103475916306</v>
      </c>
      <c r="H1332" s="230">
        <v>1411.2387449403886</v>
      </c>
      <c r="I1332" s="230">
        <v>1338.7647297400301</v>
      </c>
      <c r="J1332" s="230">
        <v>1326.4928938353964</v>
      </c>
      <c r="K1332" s="230">
        <v>2285.2686022916046</v>
      </c>
      <c r="L1332" s="230">
        <v>1009.949087992064</v>
      </c>
      <c r="M1332" s="230">
        <v>830.4267178320006</v>
      </c>
      <c r="N1332" s="230">
        <v>443.7638127997557</v>
      </c>
      <c r="O1332" s="230">
        <v>336.9133062482859</v>
      </c>
      <c r="P1332" s="230">
        <v>1030.4106429335918</v>
      </c>
      <c r="Q1332" s="231" t="s">
        <v>156</v>
      </c>
      <c r="R1332" s="232" t="s">
        <v>70</v>
      </c>
      <c r="S1332" s="232" t="s">
        <v>139</v>
      </c>
    </row>
    <row r="1333" ht="15.75" customHeight="1">
      <c r="A1333" s="227">
        <v>2019.0</v>
      </c>
      <c r="B1333" s="228" t="s">
        <v>45</v>
      </c>
      <c r="C1333" s="229" t="s">
        <v>96</v>
      </c>
      <c r="D1333" s="230">
        <v>1758.8963319830264</v>
      </c>
      <c r="E1333" s="230">
        <v>1918.6476834779567</v>
      </c>
      <c r="F1333" s="230">
        <v>2294.568533718254</v>
      </c>
      <c r="G1333" s="230">
        <v>2084.318753073533</v>
      </c>
      <c r="H1333" s="230">
        <v>2749.6132554349115</v>
      </c>
      <c r="I1333" s="230">
        <v>2643.8809750096034</v>
      </c>
      <c r="J1333" s="230">
        <v>2698.9896571014356</v>
      </c>
      <c r="K1333" s="230">
        <v>3767.818277264317</v>
      </c>
      <c r="L1333" s="230">
        <v>2248.9486032675795</v>
      </c>
      <c r="M1333" s="230">
        <v>1905.372553327905</v>
      </c>
      <c r="N1333" s="230">
        <v>1503.1116333040522</v>
      </c>
      <c r="O1333" s="230">
        <v>1546.8107071710106</v>
      </c>
      <c r="P1333" s="230">
        <v>2260.0814136777985</v>
      </c>
      <c r="Q1333" s="231" t="s">
        <v>156</v>
      </c>
      <c r="R1333" s="232" t="s">
        <v>70</v>
      </c>
      <c r="S1333" s="232" t="s">
        <v>139</v>
      </c>
    </row>
    <row r="1334" ht="15.75" customHeight="1">
      <c r="A1334" s="227">
        <v>2019.0</v>
      </c>
      <c r="B1334" s="228" t="s">
        <v>45</v>
      </c>
      <c r="C1334" s="229" t="s">
        <v>97</v>
      </c>
      <c r="D1334" s="230">
        <v>325.26046983344435</v>
      </c>
      <c r="E1334" s="230">
        <v>394.4943337898375</v>
      </c>
      <c r="F1334" s="230">
        <v>501.3773909067811</v>
      </c>
      <c r="G1334" s="230">
        <v>427.7674406579564</v>
      </c>
      <c r="H1334" s="230">
        <v>638.7935007942021</v>
      </c>
      <c r="I1334" s="230">
        <v>610.9341501934653</v>
      </c>
      <c r="J1334" s="230">
        <v>638.2098606764658</v>
      </c>
      <c r="K1334" s="230">
        <v>967.1367999020015</v>
      </c>
      <c r="L1334" s="230">
        <v>486.2258165511152</v>
      </c>
      <c r="M1334" s="230">
        <v>380.2358361465957</v>
      </c>
      <c r="N1334" s="230">
        <v>261.6070243602614</v>
      </c>
      <c r="O1334" s="230">
        <v>266.87345307138224</v>
      </c>
      <c r="P1334" s="230">
        <v>491.57633974029227</v>
      </c>
      <c r="Q1334" s="231" t="s">
        <v>156</v>
      </c>
      <c r="R1334" s="232" t="s">
        <v>70</v>
      </c>
      <c r="S1334" s="232" t="s">
        <v>139</v>
      </c>
    </row>
    <row r="1335" ht="15.75" customHeight="1">
      <c r="A1335" s="227">
        <v>2019.0</v>
      </c>
      <c r="B1335" s="228" t="s">
        <v>45</v>
      </c>
      <c r="C1335" s="229" t="s">
        <v>98</v>
      </c>
      <c r="D1335" s="230">
        <v>2084.1568018164708</v>
      </c>
      <c r="E1335" s="230">
        <v>2313.142017267794</v>
      </c>
      <c r="F1335" s="230">
        <v>2795.9459246250353</v>
      </c>
      <c r="G1335" s="230">
        <v>2512.0861937314894</v>
      </c>
      <c r="H1335" s="230">
        <v>3388.406756229114</v>
      </c>
      <c r="I1335" s="230">
        <v>3254.8151252030684</v>
      </c>
      <c r="J1335" s="230">
        <v>3337.1995177779013</v>
      </c>
      <c r="K1335" s="230">
        <v>4734.955077166319</v>
      </c>
      <c r="L1335" s="230">
        <v>2735.174419818695</v>
      </c>
      <c r="M1335" s="230">
        <v>2285.6083894745007</v>
      </c>
      <c r="N1335" s="230">
        <v>1764.7186576643137</v>
      </c>
      <c r="O1335" s="230">
        <v>1813.6841602423929</v>
      </c>
      <c r="P1335" s="230">
        <v>2751.657753418092</v>
      </c>
      <c r="Q1335" s="231" t="s">
        <v>156</v>
      </c>
      <c r="R1335" s="232" t="s">
        <v>70</v>
      </c>
      <c r="S1335" s="232" t="s">
        <v>139</v>
      </c>
    </row>
    <row r="1336" ht="15.75" customHeight="1">
      <c r="A1336" s="227">
        <v>2019.0</v>
      </c>
      <c r="B1336" s="228" t="s">
        <v>45</v>
      </c>
      <c r="C1336" s="229" t="s">
        <v>99</v>
      </c>
      <c r="D1336" s="230">
        <v>699.4496967893423</v>
      </c>
      <c r="E1336" s="230">
        <v>707.0655142601709</v>
      </c>
      <c r="F1336" s="230">
        <v>714.4889376835943</v>
      </c>
      <c r="G1336" s="230">
        <v>718.8020733999557</v>
      </c>
      <c r="H1336" s="230">
        <v>720.3778133464664</v>
      </c>
      <c r="I1336" s="230">
        <v>720.8000000000001</v>
      </c>
      <c r="J1336" s="230">
        <v>725.3000000000001</v>
      </c>
      <c r="K1336" s="230">
        <v>725.3000000000001</v>
      </c>
      <c r="L1336" s="230">
        <v>720.8000000000001</v>
      </c>
      <c r="M1336" s="230">
        <v>718.1136256705574</v>
      </c>
      <c r="N1336" s="230">
        <v>713.3765765765767</v>
      </c>
      <c r="O1336" s="230">
        <v>709.6737481210764</v>
      </c>
      <c r="P1336" s="230">
        <v>716.128998820645</v>
      </c>
      <c r="Q1336" s="231" t="s">
        <v>156</v>
      </c>
      <c r="R1336" s="232" t="s">
        <v>70</v>
      </c>
      <c r="S1336" s="232" t="s">
        <v>139</v>
      </c>
    </row>
    <row r="1337" ht="15.75" customHeight="1">
      <c r="A1337" s="227">
        <v>2019.0</v>
      </c>
      <c r="B1337" s="228" t="s">
        <v>45</v>
      </c>
      <c r="C1337" s="229" t="s">
        <v>100</v>
      </c>
      <c r="D1337" s="230">
        <v>377.35525439986054</v>
      </c>
      <c r="E1337" s="230">
        <v>424.8860741322034</v>
      </c>
      <c r="F1337" s="230">
        <v>537.1451615037806</v>
      </c>
      <c r="G1337" s="230">
        <v>475.3847581854224</v>
      </c>
      <c r="H1337" s="230">
        <v>689.0569175181948</v>
      </c>
      <c r="I1337" s="230">
        <v>655.192909986909</v>
      </c>
      <c r="J1337" s="230">
        <v>674.972851155092</v>
      </c>
      <c r="K1337" s="230">
        <v>1018.7718499099033</v>
      </c>
      <c r="L1337" s="230">
        <v>522.22752995455</v>
      </c>
      <c r="M1337" s="230">
        <v>407.7233819737353</v>
      </c>
      <c r="N1337" s="230">
        <v>282.9437872095354</v>
      </c>
      <c r="O1337" s="230">
        <v>309.36225516391164</v>
      </c>
      <c r="P1337" s="230">
        <v>531.2518942577582</v>
      </c>
      <c r="Q1337" s="231" t="s">
        <v>156</v>
      </c>
      <c r="R1337" s="232" t="s">
        <v>70</v>
      </c>
      <c r="S1337" s="232" t="s">
        <v>139</v>
      </c>
    </row>
    <row r="1338" ht="15.75" customHeight="1">
      <c r="A1338" s="227">
        <v>2019.0</v>
      </c>
      <c r="B1338" s="228" t="s">
        <v>45</v>
      </c>
      <c r="C1338" s="229" t="s">
        <v>101</v>
      </c>
      <c r="D1338" s="230">
        <v>177.62593543906533</v>
      </c>
      <c r="E1338" s="230">
        <v>212.05651241281385</v>
      </c>
      <c r="F1338" s="230">
        <v>267.69303671114744</v>
      </c>
      <c r="G1338" s="230">
        <v>229.02579489409686</v>
      </c>
      <c r="H1338" s="230">
        <v>344.2296369911585</v>
      </c>
      <c r="I1338" s="230">
        <v>329.38186978942406</v>
      </c>
      <c r="J1338" s="230">
        <v>333.32218381470204</v>
      </c>
      <c r="K1338" s="230">
        <v>508.1239805028387</v>
      </c>
      <c r="L1338" s="230">
        <v>262.0076044237026</v>
      </c>
      <c r="M1338" s="230">
        <v>200.90250028300716</v>
      </c>
      <c r="N1338" s="230">
        <v>140.102980143146</v>
      </c>
      <c r="O1338" s="230">
        <v>145.0609707190277</v>
      </c>
      <c r="P1338" s="230">
        <v>262.4610838436775</v>
      </c>
      <c r="Q1338" s="231" t="s">
        <v>156</v>
      </c>
      <c r="R1338" s="232" t="s">
        <v>70</v>
      </c>
      <c r="S1338" s="232" t="s">
        <v>139</v>
      </c>
    </row>
    <row r="1339" ht="15.75" customHeight="1">
      <c r="A1339" s="227">
        <v>2019.0</v>
      </c>
      <c r="B1339" s="228" t="s">
        <v>45</v>
      </c>
      <c r="C1339" s="229" t="s">
        <v>102</v>
      </c>
      <c r="D1339" s="230">
        <v>419.9621490178785</v>
      </c>
      <c r="E1339" s="230">
        <v>486.13512553991075</v>
      </c>
      <c r="F1339" s="230">
        <v>656.3797636316559</v>
      </c>
      <c r="G1339" s="230">
        <v>552.7562086187846</v>
      </c>
      <c r="H1339" s="230">
        <v>835.4243181699155</v>
      </c>
      <c r="I1339" s="230">
        <v>788.6077454162296</v>
      </c>
      <c r="J1339" s="230">
        <v>808.671611663226</v>
      </c>
      <c r="K1339" s="230">
        <v>1274.4928956742515</v>
      </c>
      <c r="L1339" s="230">
        <v>622.5231508229978</v>
      </c>
      <c r="M1339" s="230">
        <v>488.3630369053833</v>
      </c>
      <c r="N1339" s="230">
        <v>308.39369792385344</v>
      </c>
      <c r="O1339" s="230">
        <v>317.2856740787948</v>
      </c>
      <c r="P1339" s="230">
        <v>629.9162814552402</v>
      </c>
      <c r="Q1339" s="231" t="s">
        <v>156</v>
      </c>
      <c r="R1339" s="232" t="s">
        <v>70</v>
      </c>
      <c r="S1339" s="232" t="s">
        <v>139</v>
      </c>
    </row>
    <row r="1340" ht="15.75" customHeight="1">
      <c r="A1340" s="227">
        <v>2019.0</v>
      </c>
      <c r="B1340" s="228" t="s">
        <v>45</v>
      </c>
      <c r="C1340" s="229" t="s">
        <v>103</v>
      </c>
      <c r="D1340" s="230">
        <v>84.50329633688003</v>
      </c>
      <c r="E1340" s="230">
        <v>88.50445713285775</v>
      </c>
      <c r="F1340" s="230">
        <v>118.86163418807593</v>
      </c>
      <c r="G1340" s="230">
        <v>108.34991797527363</v>
      </c>
      <c r="H1340" s="230">
        <v>160.52456940917625</v>
      </c>
      <c r="I1340" s="230">
        <v>149.8984498170411</v>
      </c>
      <c r="J1340" s="230">
        <v>156.72301046841582</v>
      </c>
      <c r="K1340" s="230">
        <v>241.12955117732386</v>
      </c>
      <c r="L1340" s="230">
        <v>121.39031806632892</v>
      </c>
      <c r="M1340" s="230">
        <v>90.27000849522182</v>
      </c>
      <c r="N1340" s="230">
        <v>58.29459145094087</v>
      </c>
      <c r="O1340" s="230">
        <v>65.42805908820017</v>
      </c>
      <c r="P1340" s="230">
        <v>120.32315530047804</v>
      </c>
      <c r="Q1340" s="231" t="s">
        <v>156</v>
      </c>
      <c r="R1340" s="232" t="s">
        <v>70</v>
      </c>
      <c r="S1340" s="232" t="s">
        <v>139</v>
      </c>
    </row>
    <row r="1341" ht="15.75" customHeight="1">
      <c r="A1341" s="227">
        <v>2019.0</v>
      </c>
      <c r="B1341" s="228" t="s">
        <v>45</v>
      </c>
      <c r="C1341" s="229" t="s">
        <v>104</v>
      </c>
      <c r="D1341" s="230">
        <v>14.331145845466594</v>
      </c>
      <c r="E1341" s="230">
        <v>31.929136547377475</v>
      </c>
      <c r="F1341" s="230">
        <v>26.724732702440917</v>
      </c>
      <c r="G1341" s="230">
        <v>16.514080239216277</v>
      </c>
      <c r="H1341" s="230">
        <v>23.289340355864866</v>
      </c>
      <c r="I1341" s="230">
        <v>27.744120624865573</v>
      </c>
      <c r="J1341" s="230">
        <v>21.122238341798177</v>
      </c>
      <c r="K1341" s="230">
        <v>24.451006269838498</v>
      </c>
      <c r="L1341" s="230">
        <v>19.19098365558183</v>
      </c>
      <c r="M1341" s="230">
        <v>19.472843864306135</v>
      </c>
      <c r="N1341" s="230">
        <v>22.709168889439866</v>
      </c>
      <c r="O1341" s="230">
        <v>19.415390562638184</v>
      </c>
      <c r="P1341" s="230">
        <v>266.8941878988344</v>
      </c>
      <c r="Q1341" s="231" t="s">
        <v>156</v>
      </c>
      <c r="R1341" s="232" t="s">
        <v>70</v>
      </c>
      <c r="S1341" s="232" t="s">
        <v>139</v>
      </c>
    </row>
    <row r="1342" ht="15.75" customHeight="1">
      <c r="A1342" s="227">
        <v>2019.0</v>
      </c>
      <c r="B1342" s="228" t="s">
        <v>45</v>
      </c>
      <c r="C1342" s="229" t="s">
        <v>105</v>
      </c>
      <c r="D1342" s="230">
        <v>5.640884422054331</v>
      </c>
      <c r="E1342" s="230">
        <v>8.010607923430637</v>
      </c>
      <c r="F1342" s="230">
        <v>10.858348633448497</v>
      </c>
      <c r="G1342" s="230">
        <v>22.017709478258407</v>
      </c>
      <c r="H1342" s="230">
        <v>46.7181998102462</v>
      </c>
      <c r="I1342" s="230">
        <v>42.94924635377745</v>
      </c>
      <c r="J1342" s="230">
        <v>48.85491961711385</v>
      </c>
      <c r="K1342" s="230">
        <v>63.02277504155768</v>
      </c>
      <c r="L1342" s="230">
        <v>47.0393941713445</v>
      </c>
      <c r="M1342" s="230">
        <v>16.34841866729981</v>
      </c>
      <c r="N1342" s="230">
        <v>12.835135166070758</v>
      </c>
      <c r="O1342" s="230">
        <v>8.11377074613669</v>
      </c>
      <c r="P1342" s="230">
        <v>332.40941003073885</v>
      </c>
      <c r="Q1342" s="231" t="s">
        <v>156</v>
      </c>
      <c r="R1342" s="232" t="s">
        <v>70</v>
      </c>
      <c r="S1342" s="232" t="s">
        <v>139</v>
      </c>
    </row>
    <row r="1343" ht="15.75" customHeight="1">
      <c r="A1343" s="227">
        <v>2019.0</v>
      </c>
      <c r="B1343" s="228" t="s">
        <v>45</v>
      </c>
      <c r="C1343" s="229" t="s">
        <v>106</v>
      </c>
      <c r="D1343" s="230">
        <v>66.82928215480179</v>
      </c>
      <c r="E1343" s="230">
        <v>25.065691441707838</v>
      </c>
      <c r="F1343" s="230">
        <v>26.959283886176564</v>
      </c>
      <c r="G1343" s="230">
        <v>57.35467106099347</v>
      </c>
      <c r="H1343" s="230">
        <v>41.74972547808215</v>
      </c>
      <c r="I1343" s="230">
        <v>32.351807766892215</v>
      </c>
      <c r="J1343" s="230">
        <v>49.127751324862324</v>
      </c>
      <c r="K1343" s="230">
        <v>52.38258743539516</v>
      </c>
      <c r="L1343" s="230">
        <v>28.638296885106747</v>
      </c>
      <c r="M1343" s="230">
        <v>26.00254687712196</v>
      </c>
      <c r="N1343" s="230">
        <v>21.839737782679993</v>
      </c>
      <c r="O1343" s="230">
        <v>59.11191597647006</v>
      </c>
      <c r="P1343" s="230">
        <v>487.41329807029035</v>
      </c>
      <c r="Q1343" s="231" t="s">
        <v>156</v>
      </c>
      <c r="R1343" s="232" t="s">
        <v>70</v>
      </c>
      <c r="S1343" s="232" t="s">
        <v>139</v>
      </c>
    </row>
    <row r="1344" ht="15.75" customHeight="1">
      <c r="A1344" s="227">
        <v>2019.0</v>
      </c>
      <c r="B1344" s="228" t="s">
        <v>45</v>
      </c>
      <c r="C1344" s="229" t="s">
        <v>107</v>
      </c>
      <c r="D1344" s="230">
        <v>139.72112978135817</v>
      </c>
      <c r="E1344" s="230">
        <v>197.9977951890312</v>
      </c>
      <c r="F1344" s="230">
        <v>293.5646814782754</v>
      </c>
      <c r="G1344" s="230">
        <v>206.5576707602586</v>
      </c>
      <c r="H1344" s="230">
        <v>349.60250719301973</v>
      </c>
      <c r="I1344" s="230">
        <v>331.64870773050535</v>
      </c>
      <c r="J1344" s="230">
        <v>328.6086377101046</v>
      </c>
      <c r="K1344" s="230">
        <v>566.1236525959896</v>
      </c>
      <c r="L1344" s="230">
        <v>250.1920632247406</v>
      </c>
      <c r="M1344" s="230">
        <v>205.71945295223665</v>
      </c>
      <c r="N1344" s="230">
        <v>109.93245622864592</v>
      </c>
      <c r="O1344" s="230">
        <v>83.46265789072123</v>
      </c>
      <c r="P1344" s="230">
        <v>3063.1314127348874</v>
      </c>
      <c r="Q1344" s="231" t="s">
        <v>156</v>
      </c>
      <c r="R1344" s="232" t="s">
        <v>70</v>
      </c>
      <c r="S1344" s="232" t="s">
        <v>139</v>
      </c>
    </row>
    <row r="1345" ht="15.75" customHeight="1">
      <c r="A1345" s="227">
        <v>2019.0</v>
      </c>
      <c r="B1345" s="228" t="s">
        <v>45</v>
      </c>
      <c r="C1345" s="229" t="s">
        <v>108</v>
      </c>
      <c r="D1345" s="230">
        <v>226.5224422036809</v>
      </c>
      <c r="E1345" s="230">
        <v>263.00323110154716</v>
      </c>
      <c r="F1345" s="230">
        <v>358.1070467003414</v>
      </c>
      <c r="G1345" s="230">
        <v>302.44413153872677</v>
      </c>
      <c r="H1345" s="230">
        <v>461.359772837213</v>
      </c>
      <c r="I1345" s="230">
        <v>434.6938824760406</v>
      </c>
      <c r="J1345" s="230">
        <v>447.71354699387894</v>
      </c>
      <c r="K1345" s="230">
        <v>705.9800213427809</v>
      </c>
      <c r="L1345" s="230">
        <v>345.06073793677365</v>
      </c>
      <c r="M1345" s="230">
        <v>267.54326236096455</v>
      </c>
      <c r="N1345" s="230">
        <v>167.31649806683652</v>
      </c>
      <c r="O1345" s="230">
        <v>170.10373517596616</v>
      </c>
      <c r="P1345" s="230">
        <v>4149.84830873475</v>
      </c>
      <c r="Q1345" s="231" t="s">
        <v>156</v>
      </c>
      <c r="R1345" s="232" t="s">
        <v>70</v>
      </c>
      <c r="S1345" s="232" t="s">
        <v>139</v>
      </c>
    </row>
    <row r="1346" ht="15.75" customHeight="1">
      <c r="A1346" s="227">
        <v>2019.0</v>
      </c>
      <c r="B1346" s="228" t="s">
        <v>45</v>
      </c>
      <c r="C1346" s="229" t="s">
        <v>109</v>
      </c>
      <c r="D1346" s="230">
        <v>7.067146591767969</v>
      </c>
      <c r="E1346" s="230">
        <v>21.1075557291731</v>
      </c>
      <c r="F1346" s="230">
        <v>13.934215609781088</v>
      </c>
      <c r="G1346" s="230">
        <v>7.193873735750367</v>
      </c>
      <c r="H1346" s="230">
        <v>10.162718874179534</v>
      </c>
      <c r="I1346" s="230">
        <v>10.924178628059469</v>
      </c>
      <c r="J1346" s="230">
        <v>10.352622299996284</v>
      </c>
      <c r="K1346" s="230">
        <v>9.641486302845935</v>
      </c>
      <c r="L1346" s="230">
        <v>11.041176095007328</v>
      </c>
      <c r="M1346" s="230">
        <v>8.199195889495357</v>
      </c>
      <c r="N1346" s="230">
        <v>15.09463204049423</v>
      </c>
      <c r="O1346" s="230">
        <v>15.095842441694508</v>
      </c>
      <c r="P1346" s="230">
        <v>139.81464423824517</v>
      </c>
      <c r="Q1346" s="231" t="s">
        <v>156</v>
      </c>
      <c r="R1346" s="232" t="s">
        <v>70</v>
      </c>
      <c r="S1346" s="232" t="s">
        <v>139</v>
      </c>
    </row>
    <row r="1347" ht="15.75" customHeight="1">
      <c r="A1347" s="227">
        <v>2019.0</v>
      </c>
      <c r="B1347" s="228" t="s">
        <v>45</v>
      </c>
      <c r="C1347" s="229" t="s">
        <v>110</v>
      </c>
      <c r="D1347" s="230">
        <v>0.6543137543831317</v>
      </c>
      <c r="E1347" s="230">
        <v>1.0585622348525712</v>
      </c>
      <c r="F1347" s="230">
        <v>1.466144343475527</v>
      </c>
      <c r="G1347" s="230">
        <v>3.1825963112504283</v>
      </c>
      <c r="H1347" s="230">
        <v>6.676329020569273</v>
      </c>
      <c r="I1347" s="230">
        <v>5.62816732561675</v>
      </c>
      <c r="J1347" s="230">
        <v>6.759074835636871</v>
      </c>
      <c r="K1347" s="230">
        <v>9.291475099180234</v>
      </c>
      <c r="L1347" s="230">
        <v>7.318611573989554</v>
      </c>
      <c r="M1347" s="230">
        <v>2.494095458541857</v>
      </c>
      <c r="N1347" s="230">
        <v>2.0883025150187424</v>
      </c>
      <c r="O1347" s="230">
        <v>1.0174288302470629</v>
      </c>
      <c r="P1347" s="230">
        <v>47.635101302762</v>
      </c>
      <c r="Q1347" s="231" t="s">
        <v>156</v>
      </c>
      <c r="R1347" s="232" t="s">
        <v>70</v>
      </c>
      <c r="S1347" s="232" t="s">
        <v>139</v>
      </c>
    </row>
    <row r="1348" ht="15.75" customHeight="1">
      <c r="A1348" s="227">
        <v>2019.0</v>
      </c>
      <c r="B1348" s="228" t="s">
        <v>45</v>
      </c>
      <c r="C1348" s="229" t="s">
        <v>111</v>
      </c>
      <c r="D1348" s="230">
        <v>26.731712861920716</v>
      </c>
      <c r="E1348" s="230">
        <v>11.936043543670399</v>
      </c>
      <c r="F1348" s="230">
        <v>12.539201807523984</v>
      </c>
      <c r="G1348" s="230">
        <v>21.242470763330914</v>
      </c>
      <c r="H1348" s="230">
        <v>18.977147944582793</v>
      </c>
      <c r="I1348" s="230">
        <v>15.40562274613915</v>
      </c>
      <c r="J1348" s="230">
        <v>19.65110052994493</v>
      </c>
      <c r="K1348" s="230">
        <v>20.14714901361352</v>
      </c>
      <c r="L1348" s="230">
        <v>13.197371836454723</v>
      </c>
      <c r="M1348" s="230">
        <v>12.150722839776616</v>
      </c>
      <c r="N1348" s="230">
        <v>10.758491518561573</v>
      </c>
      <c r="O1348" s="230">
        <v>22.73535229864233</v>
      </c>
      <c r="P1348" s="230">
        <v>205.47238770416166</v>
      </c>
      <c r="Q1348" s="231" t="s">
        <v>156</v>
      </c>
      <c r="R1348" s="232" t="s">
        <v>70</v>
      </c>
      <c r="S1348" s="232" t="s">
        <v>139</v>
      </c>
    </row>
    <row r="1349" ht="15.75" customHeight="1">
      <c r="A1349" s="227">
        <v>2019.0</v>
      </c>
      <c r="B1349" s="228" t="s">
        <v>45</v>
      </c>
      <c r="C1349" s="229" t="s">
        <v>112</v>
      </c>
      <c r="D1349" s="230">
        <v>139.72112978135817</v>
      </c>
      <c r="E1349" s="230">
        <v>197.9977951890312</v>
      </c>
      <c r="F1349" s="230">
        <v>293.5646814782754</v>
      </c>
      <c r="G1349" s="230">
        <v>206.5576707602586</v>
      </c>
      <c r="H1349" s="230">
        <v>349.60250719301973</v>
      </c>
      <c r="I1349" s="230">
        <v>331.64870773050535</v>
      </c>
      <c r="J1349" s="230">
        <v>328.6086377101046</v>
      </c>
      <c r="K1349" s="230">
        <v>566.1236525959896</v>
      </c>
      <c r="L1349" s="230">
        <v>250.1920632247406</v>
      </c>
      <c r="M1349" s="230">
        <v>205.71945295223665</v>
      </c>
      <c r="N1349" s="230">
        <v>109.93245622864592</v>
      </c>
      <c r="O1349" s="230">
        <v>83.46265789072123</v>
      </c>
      <c r="P1349" s="230">
        <v>3063.1314127348874</v>
      </c>
      <c r="Q1349" s="231" t="s">
        <v>156</v>
      </c>
      <c r="R1349" s="232" t="s">
        <v>70</v>
      </c>
      <c r="S1349" s="232" t="s">
        <v>139</v>
      </c>
    </row>
    <row r="1350" ht="15.75" customHeight="1">
      <c r="A1350" s="227">
        <v>2019.0</v>
      </c>
      <c r="B1350" s="228" t="s">
        <v>45</v>
      </c>
      <c r="C1350" s="229" t="s">
        <v>113</v>
      </c>
      <c r="D1350" s="230">
        <v>174.17430298942998</v>
      </c>
      <c r="E1350" s="230">
        <v>232.09995669672725</v>
      </c>
      <c r="F1350" s="230">
        <v>321.504243239056</v>
      </c>
      <c r="G1350" s="230">
        <v>238.1766115705903</v>
      </c>
      <c r="H1350" s="230">
        <v>385.41870303235135</v>
      </c>
      <c r="I1350" s="230">
        <v>363.6066764303207</v>
      </c>
      <c r="J1350" s="230">
        <v>365.37143537568267</v>
      </c>
      <c r="K1350" s="230">
        <v>605.2037630116292</v>
      </c>
      <c r="L1350" s="230">
        <v>281.7492227301922</v>
      </c>
      <c r="M1350" s="230">
        <v>228.56346714005048</v>
      </c>
      <c r="N1350" s="230">
        <v>137.87388230272046</v>
      </c>
      <c r="O1350" s="230">
        <v>122.31128146130513</v>
      </c>
      <c r="P1350" s="230">
        <v>3456.0535459800553</v>
      </c>
      <c r="Q1350" s="231" t="s">
        <v>156</v>
      </c>
      <c r="R1350" s="232" t="s">
        <v>70</v>
      </c>
      <c r="S1350" s="232" t="s">
        <v>139</v>
      </c>
    </row>
    <row r="1351" ht="15.75" customHeight="1">
      <c r="A1351" s="227">
        <v>2019.0</v>
      </c>
      <c r="B1351" s="228" t="s">
        <v>45</v>
      </c>
      <c r="C1351" s="229" t="s">
        <v>114</v>
      </c>
      <c r="D1351" s="230">
        <v>4.217124720296412</v>
      </c>
      <c r="E1351" s="230">
        <v>12.476961542343357</v>
      </c>
      <c r="F1351" s="230">
        <v>10.941618870942795</v>
      </c>
      <c r="G1351" s="230">
        <v>5.041263183587153</v>
      </c>
      <c r="H1351" s="230">
        <v>7.548270712549631</v>
      </c>
      <c r="I1351" s="230">
        <v>8.891247179688824</v>
      </c>
      <c r="J1351" s="230">
        <v>6.314479693371663</v>
      </c>
      <c r="K1351" s="230">
        <v>7.31454273795362</v>
      </c>
      <c r="L1351" s="230">
        <v>5.823367173633623</v>
      </c>
      <c r="M1351" s="230">
        <v>7.449181251699574</v>
      </c>
      <c r="N1351" s="230">
        <v>8.430628956842998</v>
      </c>
      <c r="O1351" s="230">
        <v>5.832257964851825</v>
      </c>
      <c r="P1351" s="230">
        <v>90.28094398776146</v>
      </c>
      <c r="Q1351" s="231" t="s">
        <v>156</v>
      </c>
      <c r="R1351" s="232" t="s">
        <v>70</v>
      </c>
      <c r="S1351" s="232" t="s">
        <v>139</v>
      </c>
    </row>
    <row r="1352" ht="15.75" customHeight="1">
      <c r="A1352" s="227">
        <v>2019.0</v>
      </c>
      <c r="B1352" s="228" t="s">
        <v>45</v>
      </c>
      <c r="C1352" s="229" t="s">
        <v>115</v>
      </c>
      <c r="D1352" s="230">
        <v>1.5538633399070994</v>
      </c>
      <c r="E1352" s="230">
        <v>2.4393897836917717</v>
      </c>
      <c r="F1352" s="230">
        <v>3.0100030151711485</v>
      </c>
      <c r="G1352" s="230">
        <v>5.926604606553819</v>
      </c>
      <c r="H1352" s="230">
        <v>13.43446158759346</v>
      </c>
      <c r="I1352" s="230">
        <v>12.349170177751523</v>
      </c>
      <c r="J1352" s="230">
        <v>13.413180962434401</v>
      </c>
      <c r="K1352" s="230">
        <v>17.3031752436754</v>
      </c>
      <c r="L1352" s="230">
        <v>13.50268300077454</v>
      </c>
      <c r="M1352" s="230">
        <v>4.326626175571757</v>
      </c>
      <c r="N1352" s="230">
        <v>3.5679768256594877</v>
      </c>
      <c r="O1352" s="230">
        <v>1.9988963173979617</v>
      </c>
      <c r="P1352" s="230">
        <v>92.82603103618237</v>
      </c>
      <c r="Q1352" s="231" t="s">
        <v>156</v>
      </c>
      <c r="R1352" s="232" t="s">
        <v>70</v>
      </c>
      <c r="S1352" s="232" t="s">
        <v>139</v>
      </c>
    </row>
    <row r="1353" ht="15.75" customHeight="1">
      <c r="A1353" s="227">
        <v>2019.0</v>
      </c>
      <c r="B1353" s="228" t="s">
        <v>45</v>
      </c>
      <c r="C1353" s="229" t="s">
        <v>116</v>
      </c>
      <c r="D1353" s="230">
        <v>18.934963277193837</v>
      </c>
      <c r="E1353" s="230">
        <v>7.101945908483887</v>
      </c>
      <c r="F1353" s="230">
        <v>7.638463767750026</v>
      </c>
      <c r="G1353" s="230">
        <v>16.250490133948148</v>
      </c>
      <c r="H1353" s="230">
        <v>11.829088885456608</v>
      </c>
      <c r="I1353" s="230">
        <v>9.166345533952793</v>
      </c>
      <c r="J1353" s="230">
        <v>13.919529542044325</v>
      </c>
      <c r="K1353" s="230">
        <v>14.841733106695294</v>
      </c>
      <c r="L1353" s="230">
        <v>8.11418411744691</v>
      </c>
      <c r="M1353" s="230">
        <v>7.367388281851222</v>
      </c>
      <c r="N1353" s="230">
        <v>6.187925705092665</v>
      </c>
      <c r="O1353" s="230">
        <v>16.748376193333183</v>
      </c>
      <c r="P1353" s="230">
        <v>138.1004344532489</v>
      </c>
      <c r="Q1353" s="231" t="s">
        <v>156</v>
      </c>
      <c r="R1353" s="232" t="s">
        <v>70</v>
      </c>
      <c r="S1353" s="232" t="s">
        <v>139</v>
      </c>
    </row>
    <row r="1354" ht="15.75" customHeight="1">
      <c r="A1354" s="227">
        <v>2019.0</v>
      </c>
      <c r="B1354" s="228" t="s">
        <v>45</v>
      </c>
      <c r="C1354" s="229" t="s">
        <v>117</v>
      </c>
      <c r="D1354" s="230">
        <v>33.18376832307256</v>
      </c>
      <c r="E1354" s="230">
        <v>53.742258694165606</v>
      </c>
      <c r="F1354" s="230">
        <v>79.6818421155319</v>
      </c>
      <c r="G1354" s="230">
        <v>46.475475921058184</v>
      </c>
      <c r="H1354" s="230">
        <v>78.66056411842945</v>
      </c>
      <c r="I1354" s="230">
        <v>85.28109627355852</v>
      </c>
      <c r="J1354" s="230">
        <v>73.93694348477354</v>
      </c>
      <c r="K1354" s="230">
        <v>127.37782183409766</v>
      </c>
      <c r="L1354" s="230">
        <v>59.42061501587589</v>
      </c>
      <c r="M1354" s="230">
        <v>55.83813722989281</v>
      </c>
      <c r="N1354" s="230">
        <v>29.83880954777532</v>
      </c>
      <c r="O1354" s="230">
        <v>19.82238124904629</v>
      </c>
      <c r="P1354" s="230">
        <v>743.2597138072778</v>
      </c>
      <c r="Q1354" s="231" t="s">
        <v>156</v>
      </c>
      <c r="R1354" s="232" t="s">
        <v>70</v>
      </c>
      <c r="S1354" s="232" t="s">
        <v>139</v>
      </c>
    </row>
    <row r="1355" ht="15.75" customHeight="1">
      <c r="A1355" s="227">
        <v>2019.0</v>
      </c>
      <c r="B1355" s="228" t="s">
        <v>45</v>
      </c>
      <c r="C1355" s="229" t="s">
        <v>118</v>
      </c>
      <c r="D1355" s="230">
        <v>57.88971966046991</v>
      </c>
      <c r="E1355" s="230">
        <v>75.76055592868462</v>
      </c>
      <c r="F1355" s="230">
        <v>101.27192776939586</v>
      </c>
      <c r="G1355" s="230">
        <v>73.69383384514731</v>
      </c>
      <c r="H1355" s="230">
        <v>111.47238530402915</v>
      </c>
      <c r="I1355" s="230">
        <v>115.68785916495166</v>
      </c>
      <c r="J1355" s="230">
        <v>107.58413368262393</v>
      </c>
      <c r="K1355" s="230">
        <v>166.83727292242196</v>
      </c>
      <c r="L1355" s="230">
        <v>86.86084930773096</v>
      </c>
      <c r="M1355" s="230">
        <v>74.98133293901536</v>
      </c>
      <c r="N1355" s="230">
        <v>48.025341035370474</v>
      </c>
      <c r="O1355" s="230">
        <v>44.40191172462926</v>
      </c>
      <c r="P1355" s="230">
        <v>1064.4671232844705</v>
      </c>
      <c r="Q1355" s="231" t="s">
        <v>156</v>
      </c>
      <c r="R1355" s="232" t="s">
        <v>70</v>
      </c>
      <c r="S1355" s="232" t="s">
        <v>139</v>
      </c>
    </row>
    <row r="1356" ht="15.75" customHeight="1">
      <c r="A1356" s="227">
        <v>2019.0</v>
      </c>
      <c r="B1356" s="228" t="s">
        <v>45</v>
      </c>
      <c r="C1356" s="229" t="s">
        <v>119</v>
      </c>
      <c r="D1356" s="230">
        <v>2.121029269073282</v>
      </c>
      <c r="E1356" s="230">
        <v>8.238633350353753</v>
      </c>
      <c r="F1356" s="230">
        <v>5.724660432653348</v>
      </c>
      <c r="G1356" s="230">
        <v>2.1859710233250267</v>
      </c>
      <c r="H1356" s="230">
        <v>3.28228139249975</v>
      </c>
      <c r="I1356" s="230">
        <v>3.464008422445234</v>
      </c>
      <c r="J1356" s="230">
        <v>3.067338065528301</v>
      </c>
      <c r="K1356" s="230">
        <v>2.8386697439977553</v>
      </c>
      <c r="L1356" s="230">
        <v>3.314858382418444</v>
      </c>
      <c r="M1356" s="230">
        <v>3.0475284662213165</v>
      </c>
      <c r="N1356" s="230">
        <v>5.625278323912479</v>
      </c>
      <c r="O1356" s="230">
        <v>4.532839656847273</v>
      </c>
      <c r="P1356" s="230">
        <v>47.44309652927596</v>
      </c>
      <c r="Q1356" s="231" t="s">
        <v>156</v>
      </c>
      <c r="R1356" s="232" t="s">
        <v>70</v>
      </c>
      <c r="S1356" s="232" t="s">
        <v>139</v>
      </c>
    </row>
    <row r="1357" ht="15.75" customHeight="1">
      <c r="A1357" s="227">
        <v>2019.0</v>
      </c>
      <c r="B1357" s="228" t="s">
        <v>45</v>
      </c>
      <c r="C1357" s="229" t="s">
        <v>120</v>
      </c>
      <c r="D1357" s="230">
        <v>0.18033111620614592</v>
      </c>
      <c r="E1357" s="230">
        <v>0.3226707037881995</v>
      </c>
      <c r="F1357" s="230">
        <v>0.4065656604967186</v>
      </c>
      <c r="G1357" s="230">
        <v>0.8562437544931257</v>
      </c>
      <c r="H1357" s="230">
        <v>1.9200856358710454</v>
      </c>
      <c r="I1357" s="230">
        <v>1.6184636163649284</v>
      </c>
      <c r="J1357" s="230">
        <v>1.8532942056238846</v>
      </c>
      <c r="K1357" s="230">
        <v>2.5467463679818017</v>
      </c>
      <c r="L1357" s="230">
        <v>2.1011933152323676</v>
      </c>
      <c r="M1357" s="230">
        <v>0.6600328835189675</v>
      </c>
      <c r="N1357" s="230">
        <v>0.5807992692629256</v>
      </c>
      <c r="O1357" s="230">
        <v>0.250090148533707</v>
      </c>
      <c r="P1357" s="230">
        <v>13.296516677373816</v>
      </c>
      <c r="Q1357" s="231" t="s">
        <v>156</v>
      </c>
      <c r="R1357" s="232" t="s">
        <v>70</v>
      </c>
      <c r="S1357" s="232" t="s">
        <v>139</v>
      </c>
    </row>
    <row r="1358" ht="15.75" customHeight="1">
      <c r="A1358" s="227">
        <v>2019.0</v>
      </c>
      <c r="B1358" s="228" t="s">
        <v>45</v>
      </c>
      <c r="C1358" s="229" t="s">
        <v>121</v>
      </c>
      <c r="D1358" s="230">
        <v>7.573985310877536</v>
      </c>
      <c r="E1358" s="230">
        <v>3.3818790040399462</v>
      </c>
      <c r="F1358" s="230">
        <v>3.5527738454651283</v>
      </c>
      <c r="G1358" s="230">
        <v>6.018700049610426</v>
      </c>
      <c r="H1358" s="230">
        <v>5.376858584298458</v>
      </c>
      <c r="I1358" s="230">
        <v>4.364926444739425</v>
      </c>
      <c r="J1358" s="230">
        <v>5.56781181681773</v>
      </c>
      <c r="K1358" s="230">
        <v>5.7083588871904976</v>
      </c>
      <c r="L1358" s="230">
        <v>3.7392553536621715</v>
      </c>
      <c r="M1358" s="230">
        <v>3.442704804603374</v>
      </c>
      <c r="N1358" s="230">
        <v>3.048239263592446</v>
      </c>
      <c r="O1358" s="230">
        <v>6.441683151281993</v>
      </c>
      <c r="P1358" s="230">
        <v>58.21717651617913</v>
      </c>
      <c r="Q1358" s="231" t="s">
        <v>156</v>
      </c>
      <c r="R1358" s="232" t="s">
        <v>70</v>
      </c>
      <c r="S1358" s="232" t="s">
        <v>139</v>
      </c>
    </row>
    <row r="1359" ht="15.75" customHeight="1">
      <c r="A1359" s="227">
        <v>2019.0</v>
      </c>
      <c r="B1359" s="228" t="s">
        <v>45</v>
      </c>
      <c r="C1359" s="229" t="s">
        <v>122</v>
      </c>
      <c r="D1359" s="230">
        <v>33.18376832307256</v>
      </c>
      <c r="E1359" s="230">
        <v>53.742258694165606</v>
      </c>
      <c r="F1359" s="230">
        <v>79.6818421155319</v>
      </c>
      <c r="G1359" s="230">
        <v>46.475475921058184</v>
      </c>
      <c r="H1359" s="230">
        <v>78.66056411842945</v>
      </c>
      <c r="I1359" s="230">
        <v>85.28109627355852</v>
      </c>
      <c r="J1359" s="230">
        <v>73.93694348477354</v>
      </c>
      <c r="K1359" s="230">
        <v>127.37782183409766</v>
      </c>
      <c r="L1359" s="230">
        <v>59.42061501587589</v>
      </c>
      <c r="M1359" s="230">
        <v>55.83813722989281</v>
      </c>
      <c r="N1359" s="230">
        <v>29.83880954777532</v>
      </c>
      <c r="O1359" s="230">
        <v>19.82238124904629</v>
      </c>
      <c r="P1359" s="230">
        <v>743.2597138072778</v>
      </c>
      <c r="Q1359" s="231" t="s">
        <v>156</v>
      </c>
      <c r="R1359" s="232" t="s">
        <v>70</v>
      </c>
      <c r="S1359" s="232" t="s">
        <v>139</v>
      </c>
    </row>
    <row r="1360" ht="15.75" customHeight="1">
      <c r="A1360" s="227">
        <v>2019.0</v>
      </c>
      <c r="B1360" s="228" t="s">
        <v>45</v>
      </c>
      <c r="C1360" s="229" t="s">
        <v>123</v>
      </c>
      <c r="D1360" s="230">
        <v>43.059114019229526</v>
      </c>
      <c r="E1360" s="230">
        <v>65.6854417523475</v>
      </c>
      <c r="F1360" s="230">
        <v>89.3658420541471</v>
      </c>
      <c r="G1360" s="230">
        <v>55.53639074848677</v>
      </c>
      <c r="H1360" s="230">
        <v>89.2397897310987</v>
      </c>
      <c r="I1360" s="230">
        <v>94.72849475710811</v>
      </c>
      <c r="J1360" s="230">
        <v>84.42538757274345</v>
      </c>
      <c r="K1360" s="230">
        <v>138.4715968332677</v>
      </c>
      <c r="L1360" s="230">
        <v>68.57592206718887</v>
      </c>
      <c r="M1360" s="230">
        <v>62.98840338423646</v>
      </c>
      <c r="N1360" s="230">
        <v>39.09312640454317</v>
      </c>
      <c r="O1360" s="230">
        <v>31.046994205709264</v>
      </c>
      <c r="P1360" s="230">
        <v>862.2165035301067</v>
      </c>
      <c r="Q1360" s="231" t="s">
        <v>156</v>
      </c>
      <c r="R1360" s="232" t="s">
        <v>70</v>
      </c>
      <c r="S1360" s="232" t="s">
        <v>139</v>
      </c>
    </row>
    <row r="1361" ht="15.75" customHeight="1">
      <c r="A1361" s="227">
        <v>2019.0</v>
      </c>
      <c r="B1361" s="228" t="s">
        <v>45</v>
      </c>
      <c r="C1361" s="229" t="s">
        <v>124</v>
      </c>
      <c r="D1361" s="230">
        <v>2842.731382136701</v>
      </c>
      <c r="E1361" s="230">
        <v>2842.8647764449292</v>
      </c>
      <c r="F1361" s="230">
        <v>2842.8647764449292</v>
      </c>
      <c r="G1361" s="230">
        <v>2842.8647764449292</v>
      </c>
      <c r="H1361" s="230">
        <v>2845.832799803004</v>
      </c>
      <c r="I1361" s="230">
        <v>2847.0</v>
      </c>
      <c r="J1361" s="230">
        <v>2847.0</v>
      </c>
      <c r="K1361" s="230">
        <v>2847.0</v>
      </c>
      <c r="L1361" s="230">
        <v>2847.0</v>
      </c>
      <c r="M1361" s="230">
        <v>2845.499314032434</v>
      </c>
      <c r="N1361" s="230">
        <v>2847.0</v>
      </c>
      <c r="O1361" s="230">
        <v>2844.9323882224644</v>
      </c>
      <c r="P1361" s="230">
        <v>2847.0</v>
      </c>
      <c r="Q1361" s="231" t="s">
        <v>156</v>
      </c>
      <c r="R1361" s="232" t="s">
        <v>70</v>
      </c>
      <c r="S1361" s="232" t="s">
        <v>139</v>
      </c>
    </row>
    <row r="1362" ht="15.75" customHeight="1">
      <c r="A1362" s="227">
        <v>2019.0</v>
      </c>
      <c r="B1362" s="228" t="s">
        <v>45</v>
      </c>
      <c r="C1362" s="229" t="s">
        <v>125</v>
      </c>
      <c r="D1362" s="230">
        <v>1378.1016216216217</v>
      </c>
      <c r="E1362" s="230">
        <v>1777.5556756756757</v>
      </c>
      <c r="F1362" s="230">
        <v>2169.401081081081</v>
      </c>
      <c r="G1362" s="230">
        <v>2321.892449869224</v>
      </c>
      <c r="H1362" s="230">
        <v>2348.4</v>
      </c>
      <c r="I1362" s="230">
        <v>2348.4</v>
      </c>
      <c r="J1362" s="230">
        <v>2583.4</v>
      </c>
      <c r="K1362" s="230">
        <v>2583.4</v>
      </c>
      <c r="L1362" s="230">
        <v>2348.4</v>
      </c>
      <c r="M1362" s="230">
        <v>2235.252031386225</v>
      </c>
      <c r="N1362" s="230">
        <v>1956.5545945945946</v>
      </c>
      <c r="O1362" s="230">
        <v>1800.5772972972973</v>
      </c>
      <c r="P1362" s="230">
        <v>2583.4</v>
      </c>
      <c r="Q1362" s="231" t="s">
        <v>156</v>
      </c>
      <c r="R1362" s="232" t="s">
        <v>70</v>
      </c>
      <c r="S1362" s="232" t="s">
        <v>139</v>
      </c>
    </row>
    <row r="1363" ht="15.75" customHeight="1">
      <c r="A1363" s="227">
        <v>2019.0</v>
      </c>
      <c r="B1363" s="228" t="s">
        <v>45</v>
      </c>
      <c r="C1363" s="229" t="s">
        <v>126</v>
      </c>
      <c r="D1363" s="230">
        <v>4220.833003758323</v>
      </c>
      <c r="E1363" s="230">
        <v>4620.420452120605</v>
      </c>
      <c r="F1363" s="230">
        <v>5012.26585752601</v>
      </c>
      <c r="G1363" s="230">
        <v>5164.757226314154</v>
      </c>
      <c r="H1363" s="230">
        <v>5194.232799803004</v>
      </c>
      <c r="I1363" s="230">
        <v>5195.4</v>
      </c>
      <c r="J1363" s="230">
        <v>5430.4</v>
      </c>
      <c r="K1363" s="230">
        <v>5430.4</v>
      </c>
      <c r="L1363" s="230">
        <v>5195.4</v>
      </c>
      <c r="M1363" s="230">
        <v>5080.751345418659</v>
      </c>
      <c r="N1363" s="230">
        <v>4803.554594594594</v>
      </c>
      <c r="O1363" s="230">
        <v>4645.509685519762</v>
      </c>
      <c r="P1363" s="230">
        <v>5430.4</v>
      </c>
      <c r="Q1363" s="231" t="s">
        <v>156</v>
      </c>
      <c r="R1363" s="232" t="s">
        <v>70</v>
      </c>
      <c r="S1363" s="232" t="s">
        <v>139</v>
      </c>
    </row>
    <row r="1364" ht="15.75" customHeight="1">
      <c r="A1364" s="227">
        <v>2019.0</v>
      </c>
      <c r="B1364" s="228" t="s">
        <v>45</v>
      </c>
      <c r="C1364" s="229" t="s">
        <v>127</v>
      </c>
      <c r="D1364" s="230">
        <v>5547.872709620797</v>
      </c>
      <c r="E1364" s="230">
        <v>5790.764361536061</v>
      </c>
      <c r="F1364" s="230">
        <v>5382.27266524086</v>
      </c>
      <c r="G1364" s="230">
        <v>6266.473255464937</v>
      </c>
      <c r="H1364" s="230">
        <v>7628.218015188596</v>
      </c>
      <c r="I1364" s="230">
        <v>7506.960269171264</v>
      </c>
      <c r="J1364" s="230">
        <v>8345.416136711823</v>
      </c>
      <c r="K1364" s="230">
        <v>9770.477701745975</v>
      </c>
      <c r="L1364" s="230">
        <v>6458.266267193716</v>
      </c>
      <c r="M1364" s="230">
        <v>4725.797210952178</v>
      </c>
      <c r="N1364" s="230">
        <v>4726.976470337709</v>
      </c>
      <c r="O1364" s="230">
        <v>5968.094565974337</v>
      </c>
      <c r="P1364" s="230">
        <v>78117.58962913825</v>
      </c>
      <c r="Q1364" s="231" t="s">
        <v>156</v>
      </c>
      <c r="R1364" s="232" t="s">
        <v>70</v>
      </c>
      <c r="S1364" s="232" t="s">
        <v>139</v>
      </c>
    </row>
    <row r="1365" ht="15.75" customHeight="1">
      <c r="A1365" s="227">
        <v>2019.0</v>
      </c>
      <c r="B1365" s="228" t="s">
        <v>45</v>
      </c>
      <c r="C1365" s="229" t="s">
        <v>128</v>
      </c>
      <c r="D1365" s="230">
        <v>1194.8847251514094</v>
      </c>
      <c r="E1365" s="230">
        <v>1119.3909440826062</v>
      </c>
      <c r="F1365" s="230">
        <v>1109.5374080132776</v>
      </c>
      <c r="G1365" s="230">
        <v>1250.5084054819026</v>
      </c>
      <c r="H1365" s="230">
        <v>1338.3745104945228</v>
      </c>
      <c r="I1365" s="230">
        <v>1305.1162452695735</v>
      </c>
      <c r="J1365" s="230">
        <v>1372.4967632660391</v>
      </c>
      <c r="K1365" s="230">
        <v>1482.5496749727126</v>
      </c>
      <c r="L1365" s="230">
        <v>1238.9995152755155</v>
      </c>
      <c r="M1365" s="230">
        <v>1074.9458354959045</v>
      </c>
      <c r="N1365" s="230">
        <v>1059.3478205042966</v>
      </c>
      <c r="O1365" s="230">
        <v>1209.8974009227247</v>
      </c>
      <c r="P1365" s="230">
        <v>1229.670770744207</v>
      </c>
      <c r="Q1365" s="231" t="s">
        <v>156</v>
      </c>
      <c r="R1365" s="232" t="s">
        <v>70</v>
      </c>
      <c r="S1365" s="232" t="s">
        <v>139</v>
      </c>
    </row>
    <row r="1366" ht="15.75" customHeight="1">
      <c r="A1366" s="227">
        <v>2019.0</v>
      </c>
      <c r="B1366" s="228" t="s">
        <v>45</v>
      </c>
      <c r="C1366" s="229" t="s">
        <v>129</v>
      </c>
      <c r="D1366" s="230">
        <v>86.80131242232271</v>
      </c>
      <c r="E1366" s="230">
        <v>65.00543591251595</v>
      </c>
      <c r="F1366" s="230">
        <v>64.54236522206598</v>
      </c>
      <c r="G1366" s="230">
        <v>95.88646077846815</v>
      </c>
      <c r="H1366" s="230">
        <v>111.75726564419321</v>
      </c>
      <c r="I1366" s="230">
        <v>103.04517474553523</v>
      </c>
      <c r="J1366" s="230">
        <v>119.10490928377436</v>
      </c>
      <c r="K1366" s="230">
        <v>139.85636874679133</v>
      </c>
      <c r="L1366" s="230">
        <v>94.86867471203308</v>
      </c>
      <c r="M1366" s="230">
        <v>61.82380940872791</v>
      </c>
      <c r="N1366" s="230">
        <v>57.38404183819061</v>
      </c>
      <c r="O1366" s="230">
        <v>86.64107728524493</v>
      </c>
      <c r="P1366" s="230">
        <v>1086.7168959998635</v>
      </c>
      <c r="Q1366" s="231" t="s">
        <v>156</v>
      </c>
      <c r="R1366" s="232" t="s">
        <v>70</v>
      </c>
      <c r="S1366" s="232" t="s">
        <v>139</v>
      </c>
    </row>
    <row r="1367" ht="15.75" customHeight="1">
      <c r="A1367" s="227">
        <v>2019.0</v>
      </c>
      <c r="B1367" s="228" t="s">
        <v>45</v>
      </c>
      <c r="C1367" s="229" t="s">
        <v>130</v>
      </c>
      <c r="D1367" s="230">
        <v>34.45317320807182</v>
      </c>
      <c r="E1367" s="230">
        <v>34.10216150769607</v>
      </c>
      <c r="F1367" s="230">
        <v>27.9395617607806</v>
      </c>
      <c r="G1367" s="230">
        <v>31.618940810331708</v>
      </c>
      <c r="H1367" s="230">
        <v>35.8161958393316</v>
      </c>
      <c r="I1367" s="230">
        <v>31.957968699815368</v>
      </c>
      <c r="J1367" s="230">
        <v>36.762797665578084</v>
      </c>
      <c r="K1367" s="230">
        <v>39.080110415639695</v>
      </c>
      <c r="L1367" s="230">
        <v>31.557159505451608</v>
      </c>
      <c r="M1367" s="230">
        <v>22.84401418781383</v>
      </c>
      <c r="N1367" s="230">
        <v>27.941426074074545</v>
      </c>
      <c r="O1367" s="230">
        <v>38.8486235705839</v>
      </c>
      <c r="P1367" s="230">
        <v>392.9221332451688</v>
      </c>
      <c r="Q1367" s="231" t="s">
        <v>156</v>
      </c>
      <c r="R1367" s="232" t="s">
        <v>70</v>
      </c>
      <c r="S1367" s="232" t="s">
        <v>139</v>
      </c>
    </row>
    <row r="1368" ht="15.75" customHeight="1">
      <c r="A1368" s="227">
        <v>2019.0</v>
      </c>
      <c r="B1368" s="228" t="s">
        <v>45</v>
      </c>
      <c r="C1368" s="229" t="s">
        <v>131</v>
      </c>
      <c r="D1368" s="230">
        <v>24.705951337397348</v>
      </c>
      <c r="E1368" s="230">
        <v>22.018297234519014</v>
      </c>
      <c r="F1368" s="230">
        <v>21.59008565386397</v>
      </c>
      <c r="G1368" s="230">
        <v>27.21835792408912</v>
      </c>
      <c r="H1368" s="230">
        <v>32.8118211855997</v>
      </c>
      <c r="I1368" s="230">
        <v>30.40676289139314</v>
      </c>
      <c r="J1368" s="230">
        <v>33.647190197850385</v>
      </c>
      <c r="K1368" s="230">
        <v>39.459451088324315</v>
      </c>
      <c r="L1368" s="230">
        <v>27.440234291855074</v>
      </c>
      <c r="M1368" s="230">
        <v>19.143195709122555</v>
      </c>
      <c r="N1368" s="230">
        <v>18.18653148759515</v>
      </c>
      <c r="O1368" s="230">
        <v>24.57953047558297</v>
      </c>
      <c r="P1368" s="230">
        <v>321.20740947719275</v>
      </c>
      <c r="Q1368" s="231" t="s">
        <v>156</v>
      </c>
      <c r="R1368" s="232" t="s">
        <v>70</v>
      </c>
      <c r="S1368" s="232" t="s">
        <v>139</v>
      </c>
    </row>
    <row r="1369" ht="15.75" customHeight="1">
      <c r="A1369" s="227">
        <v>2019.0</v>
      </c>
      <c r="B1369" s="228" t="s">
        <v>45</v>
      </c>
      <c r="C1369" s="229" t="s">
        <v>132</v>
      </c>
      <c r="D1369" s="230">
        <v>9.875345696156963</v>
      </c>
      <c r="E1369" s="230">
        <v>11.9431830581819</v>
      </c>
      <c r="F1369" s="230">
        <v>9.683999938615194</v>
      </c>
      <c r="G1369" s="230">
        <v>9.06091482742858</v>
      </c>
      <c r="H1369" s="230">
        <v>10.579225612669253</v>
      </c>
      <c r="I1369" s="230">
        <v>9.447398483549588</v>
      </c>
      <c r="J1369" s="230">
        <v>10.488444087969915</v>
      </c>
      <c r="K1369" s="230">
        <v>11.093774999170055</v>
      </c>
      <c r="L1369" s="230">
        <v>9.155307051312983</v>
      </c>
      <c r="M1369" s="230">
        <v>7.150266154343658</v>
      </c>
      <c r="N1369" s="230">
        <v>9.25431685676785</v>
      </c>
      <c r="O1369" s="230">
        <v>11.224612956662973</v>
      </c>
      <c r="P1369" s="230">
        <v>118.95678972282892</v>
      </c>
      <c r="Q1369" s="231" t="s">
        <v>156</v>
      </c>
      <c r="R1369" s="232" t="s">
        <v>70</v>
      </c>
      <c r="S1369" s="232" t="s">
        <v>139</v>
      </c>
    </row>
    <row r="1370" ht="15.75" customHeight="1">
      <c r="A1370" s="227">
        <v>2017.0</v>
      </c>
      <c r="B1370" s="228" t="s">
        <v>46</v>
      </c>
      <c r="C1370" s="229" t="s">
        <v>73</v>
      </c>
      <c r="D1370" s="230">
        <v>5160.586127977831</v>
      </c>
      <c r="E1370" s="230">
        <v>5475.616670235536</v>
      </c>
      <c r="F1370" s="230">
        <v>7164.674231432469</v>
      </c>
      <c r="G1370" s="230">
        <v>7145.3640579798775</v>
      </c>
      <c r="H1370" s="230">
        <v>9865.665777841625</v>
      </c>
      <c r="I1370" s="230">
        <v>9894.081956695989</v>
      </c>
      <c r="J1370" s="230">
        <v>10773.295332721427</v>
      </c>
      <c r="K1370" s="230">
        <v>15868.419611389343</v>
      </c>
      <c r="L1370" s="230">
        <v>8783.260081891458</v>
      </c>
      <c r="M1370" s="230">
        <v>6052.704252024201</v>
      </c>
      <c r="N1370" s="230">
        <v>3940.9136771856624</v>
      </c>
      <c r="O1370" s="230">
        <v>4025.622949426231</v>
      </c>
      <c r="P1370" s="230">
        <v>94150.20472680165</v>
      </c>
      <c r="Q1370" s="231" t="s">
        <v>157</v>
      </c>
      <c r="R1370" s="232" t="s">
        <v>70</v>
      </c>
      <c r="S1370" s="232" t="s">
        <v>139</v>
      </c>
    </row>
    <row r="1371" ht="15.75" customHeight="1">
      <c r="A1371" s="227">
        <v>2017.0</v>
      </c>
      <c r="B1371" s="228" t="s">
        <v>46</v>
      </c>
      <c r="C1371" s="229" t="s">
        <v>77</v>
      </c>
      <c r="D1371" s="230">
        <v>1732.399996391498</v>
      </c>
      <c r="E1371" s="230">
        <v>1883.782740933752</v>
      </c>
      <c r="F1371" s="230">
        <v>2472.5232665799376</v>
      </c>
      <c r="G1371" s="230">
        <v>2453.8528751292956</v>
      </c>
      <c r="H1371" s="230">
        <v>3390.530853500847</v>
      </c>
      <c r="I1371" s="230">
        <v>3403.783209196091</v>
      </c>
      <c r="J1371" s="230">
        <v>3729.7094600970686</v>
      </c>
      <c r="K1371" s="230">
        <v>5496.18950193358</v>
      </c>
      <c r="L1371" s="230">
        <v>3021.8036515034037</v>
      </c>
      <c r="M1371" s="230">
        <v>2100.6960298250087</v>
      </c>
      <c r="N1371" s="230">
        <v>1359.250530244975</v>
      </c>
      <c r="O1371" s="230">
        <v>1357.9222271356207</v>
      </c>
      <c r="P1371" s="230">
        <v>32402.444342471077</v>
      </c>
      <c r="Q1371" s="231" t="s">
        <v>157</v>
      </c>
      <c r="R1371" s="232" t="s">
        <v>70</v>
      </c>
      <c r="S1371" s="232" t="s">
        <v>139</v>
      </c>
    </row>
    <row r="1372" ht="15.75" customHeight="1">
      <c r="A1372" s="227">
        <v>2017.0</v>
      </c>
      <c r="B1372" s="228" t="s">
        <v>46</v>
      </c>
      <c r="C1372" s="229" t="s">
        <v>78</v>
      </c>
      <c r="D1372" s="230">
        <v>6892.9861243693285</v>
      </c>
      <c r="E1372" s="230">
        <v>7359.399411169288</v>
      </c>
      <c r="F1372" s="230">
        <v>9637.197498012407</v>
      </c>
      <c r="G1372" s="230">
        <v>9599.216933109174</v>
      </c>
      <c r="H1372" s="230">
        <v>13256.196631342471</v>
      </c>
      <c r="I1372" s="230">
        <v>13297.865165892079</v>
      </c>
      <c r="J1372" s="230">
        <v>14503.004792818496</v>
      </c>
      <c r="K1372" s="230">
        <v>21364.609113322924</v>
      </c>
      <c r="L1372" s="230">
        <v>11805.063733394862</v>
      </c>
      <c r="M1372" s="230">
        <v>8153.40028184921</v>
      </c>
      <c r="N1372" s="230">
        <v>5300.164207430637</v>
      </c>
      <c r="O1372" s="230">
        <v>5383.545176561852</v>
      </c>
      <c r="P1372" s="230">
        <v>126552.64906927274</v>
      </c>
      <c r="Q1372" s="231" t="s">
        <v>157</v>
      </c>
      <c r="R1372" s="232" t="s">
        <v>70</v>
      </c>
      <c r="S1372" s="232" t="s">
        <v>139</v>
      </c>
    </row>
    <row r="1373" ht="15.75" customHeight="1">
      <c r="A1373" s="227">
        <v>2017.0</v>
      </c>
      <c r="B1373" s="228" t="s">
        <v>46</v>
      </c>
      <c r="C1373" s="229" t="s">
        <v>79</v>
      </c>
      <c r="D1373" s="230">
        <v>4300.488439981526</v>
      </c>
      <c r="E1373" s="230">
        <v>4563.013891862947</v>
      </c>
      <c r="F1373" s="230">
        <v>5970.561859527058</v>
      </c>
      <c r="G1373" s="230">
        <v>5954.470048316565</v>
      </c>
      <c r="H1373" s="230">
        <v>8221.388148201355</v>
      </c>
      <c r="I1373" s="230">
        <v>8245.068297246658</v>
      </c>
      <c r="J1373" s="230">
        <v>8977.74611060119</v>
      </c>
      <c r="K1373" s="230">
        <v>13223.683009491118</v>
      </c>
      <c r="L1373" s="230">
        <v>7319.383401576215</v>
      </c>
      <c r="M1373" s="230">
        <v>5043.920210020167</v>
      </c>
      <c r="N1373" s="230">
        <v>3284.094730988052</v>
      </c>
      <c r="O1373" s="230">
        <v>3354.6857911885254</v>
      </c>
      <c r="P1373" s="230">
        <v>78458.50393900138</v>
      </c>
      <c r="Q1373" s="231" t="s">
        <v>157</v>
      </c>
      <c r="R1373" s="232" t="s">
        <v>70</v>
      </c>
      <c r="S1373" s="232" t="s">
        <v>139</v>
      </c>
    </row>
    <row r="1374" ht="15.75" customHeight="1">
      <c r="A1374" s="227">
        <v>2017.0</v>
      </c>
      <c r="B1374" s="228" t="s">
        <v>46</v>
      </c>
      <c r="C1374" s="229" t="s">
        <v>80</v>
      </c>
      <c r="D1374" s="230">
        <v>860.0976879963052</v>
      </c>
      <c r="E1374" s="230">
        <v>912.6027783725895</v>
      </c>
      <c r="F1374" s="230">
        <v>1194.1123719054117</v>
      </c>
      <c r="G1374" s="230">
        <v>1190.894009663313</v>
      </c>
      <c r="H1374" s="230">
        <v>1644.2776296402712</v>
      </c>
      <c r="I1374" s="230">
        <v>1649.0136594493317</v>
      </c>
      <c r="J1374" s="230">
        <v>1795.549222120238</v>
      </c>
      <c r="K1374" s="230">
        <v>2644.736601898224</v>
      </c>
      <c r="L1374" s="230">
        <v>1463.8766803152434</v>
      </c>
      <c r="M1374" s="230">
        <v>1008.7840420040337</v>
      </c>
      <c r="N1374" s="230">
        <v>656.8189461976106</v>
      </c>
      <c r="O1374" s="230">
        <v>670.937158237705</v>
      </c>
      <c r="P1374" s="230">
        <v>15691.700787800275</v>
      </c>
      <c r="Q1374" s="231" t="s">
        <v>157</v>
      </c>
      <c r="R1374" s="232" t="s">
        <v>70</v>
      </c>
      <c r="S1374" s="232" t="s">
        <v>139</v>
      </c>
    </row>
    <row r="1375" ht="15.75" customHeight="1">
      <c r="A1375" s="227">
        <v>2017.0</v>
      </c>
      <c r="B1375" s="228" t="s">
        <v>46</v>
      </c>
      <c r="C1375" s="229" t="s">
        <v>81</v>
      </c>
      <c r="D1375" s="230">
        <v>397.4081970579167</v>
      </c>
      <c r="E1375" s="230">
        <v>350.140190019899</v>
      </c>
      <c r="F1375" s="230">
        <v>319.74767174960937</v>
      </c>
      <c r="G1375" s="230">
        <v>172.4658525685722</v>
      </c>
      <c r="H1375" s="230">
        <v>220.7989869586271</v>
      </c>
      <c r="I1375" s="230">
        <v>275.8155255462112</v>
      </c>
      <c r="J1375" s="230">
        <v>323.6091363729881</v>
      </c>
      <c r="K1375" s="230">
        <v>333.3632146519444</v>
      </c>
      <c r="L1375" s="230">
        <v>235.95711788712558</v>
      </c>
      <c r="M1375" s="230">
        <v>208.0772681478518</v>
      </c>
      <c r="N1375" s="230">
        <v>192.0968175945578</v>
      </c>
      <c r="O1375" s="230">
        <v>226.8508842774955</v>
      </c>
      <c r="P1375" s="230">
        <v>3256.3308628327986</v>
      </c>
      <c r="Q1375" s="231" t="s">
        <v>157</v>
      </c>
      <c r="R1375" s="232" t="s">
        <v>70</v>
      </c>
      <c r="S1375" s="232" t="s">
        <v>139</v>
      </c>
    </row>
    <row r="1376" ht="15.75" customHeight="1">
      <c r="A1376" s="227">
        <v>2017.0</v>
      </c>
      <c r="B1376" s="228" t="s">
        <v>46</v>
      </c>
      <c r="C1376" s="229" t="s">
        <v>82</v>
      </c>
      <c r="D1376" s="230">
        <v>471.60023634206425</v>
      </c>
      <c r="E1376" s="230">
        <v>585.5843525567449</v>
      </c>
      <c r="F1376" s="230">
        <v>839.5329663970826</v>
      </c>
      <c r="G1376" s="230">
        <v>1665.5272334921485</v>
      </c>
      <c r="H1376" s="230">
        <v>3115.430401727068</v>
      </c>
      <c r="I1376" s="230">
        <v>3008.8012266437386</v>
      </c>
      <c r="J1376" s="230">
        <v>3706.6853950000345</v>
      </c>
      <c r="K1376" s="230">
        <v>4709.046920519318</v>
      </c>
      <c r="L1376" s="230">
        <v>3557.214402854166</v>
      </c>
      <c r="M1376" s="230">
        <v>1489.5923367954435</v>
      </c>
      <c r="N1376" s="230">
        <v>855.4733608466142</v>
      </c>
      <c r="O1376" s="230">
        <v>588.3156244303598</v>
      </c>
      <c r="P1376" s="230">
        <v>24592.804457604783</v>
      </c>
      <c r="Q1376" s="231" t="s">
        <v>157</v>
      </c>
      <c r="R1376" s="232" t="s">
        <v>70</v>
      </c>
      <c r="S1376" s="232" t="s">
        <v>139</v>
      </c>
    </row>
    <row r="1377" ht="15.75" customHeight="1">
      <c r="A1377" s="227">
        <v>2017.0</v>
      </c>
      <c r="B1377" s="228" t="s">
        <v>46</v>
      </c>
      <c r="C1377" s="229" t="s">
        <v>83</v>
      </c>
      <c r="D1377" s="230">
        <v>2345.8975058733963</v>
      </c>
      <c r="E1377" s="230">
        <v>806.7005959752653</v>
      </c>
      <c r="F1377" s="230">
        <v>937.0831846973388</v>
      </c>
      <c r="G1377" s="230">
        <v>1940.9370329054352</v>
      </c>
      <c r="H1377" s="230">
        <v>1435.562543031241</v>
      </c>
      <c r="I1377" s="230">
        <v>1117.4896881924992</v>
      </c>
      <c r="J1377" s="230">
        <v>1707.2875537222699</v>
      </c>
      <c r="K1377" s="230">
        <v>1818.3041717961862</v>
      </c>
      <c r="L1377" s="230">
        <v>1091.2036972281683</v>
      </c>
      <c r="M1377" s="230">
        <v>936.2197327403575</v>
      </c>
      <c r="N1377" s="230">
        <v>759.7710166466915</v>
      </c>
      <c r="O1377" s="230">
        <v>2016.7537686622425</v>
      </c>
      <c r="P1377" s="230">
        <v>16913.21049147109</v>
      </c>
      <c r="Q1377" s="231" t="s">
        <v>157</v>
      </c>
      <c r="R1377" s="232" t="s">
        <v>70</v>
      </c>
      <c r="S1377" s="232" t="s">
        <v>139</v>
      </c>
    </row>
    <row r="1378" ht="15.75" customHeight="1">
      <c r="A1378" s="227">
        <v>2017.0</v>
      </c>
      <c r="B1378" s="228" t="s">
        <v>46</v>
      </c>
      <c r="C1378" s="229" t="s">
        <v>84</v>
      </c>
      <c r="D1378" s="230">
        <v>3678.080185095952</v>
      </c>
      <c r="E1378" s="230">
        <v>5616.974272617379</v>
      </c>
      <c r="F1378" s="230">
        <v>7540.833675168376</v>
      </c>
      <c r="G1378" s="230">
        <v>5820.286814143018</v>
      </c>
      <c r="H1378" s="230">
        <v>8484.404699625537</v>
      </c>
      <c r="I1378" s="230">
        <v>8895.75872550963</v>
      </c>
      <c r="J1378" s="230">
        <v>8765.422707723203</v>
      </c>
      <c r="K1378" s="230">
        <v>14503.894806355474</v>
      </c>
      <c r="L1378" s="230">
        <v>6920.688515425403</v>
      </c>
      <c r="M1378" s="230">
        <v>5519.510944165557</v>
      </c>
      <c r="N1378" s="230">
        <v>3492.823012342774</v>
      </c>
      <c r="O1378" s="230">
        <v>2551.6248991917537</v>
      </c>
      <c r="P1378" s="230">
        <v>81790.30325736405</v>
      </c>
      <c r="Q1378" s="231" t="s">
        <v>157</v>
      </c>
      <c r="R1378" s="232" t="s">
        <v>70</v>
      </c>
      <c r="S1378" s="232" t="s">
        <v>139</v>
      </c>
    </row>
    <row r="1379" ht="15.75" customHeight="1">
      <c r="A1379" s="227">
        <v>2017.0</v>
      </c>
      <c r="B1379" s="228" t="s">
        <v>46</v>
      </c>
      <c r="C1379" s="229" t="s">
        <v>85</v>
      </c>
      <c r="D1379" s="230">
        <v>198.30882448676277</v>
      </c>
      <c r="E1379" s="230">
        <v>205.0570855792062</v>
      </c>
      <c r="F1379" s="230">
        <v>234.45786292199202</v>
      </c>
      <c r="G1379" s="230">
        <v>307.6425025327561</v>
      </c>
      <c r="H1379" s="230">
        <v>444.37063323615445</v>
      </c>
      <c r="I1379" s="230">
        <v>446.0139134570177</v>
      </c>
      <c r="J1379" s="230">
        <v>811.6810678367234</v>
      </c>
      <c r="K1379" s="230">
        <v>947.7044015389463</v>
      </c>
      <c r="L1379" s="230">
        <v>511.5234519678105</v>
      </c>
      <c r="M1379" s="230">
        <v>314.81323187320567</v>
      </c>
      <c r="N1379" s="230">
        <v>195.80380668970307</v>
      </c>
      <c r="O1379" s="230">
        <v>172.91865514222235</v>
      </c>
      <c r="P1379" s="230">
        <v>4790.295437262502</v>
      </c>
      <c r="Q1379" s="231" t="s">
        <v>157</v>
      </c>
      <c r="R1379" s="232" t="s">
        <v>70</v>
      </c>
      <c r="S1379" s="232" t="s">
        <v>139</v>
      </c>
    </row>
    <row r="1380" ht="15.75" customHeight="1">
      <c r="A1380" s="227">
        <v>2017.0</v>
      </c>
      <c r="B1380" s="228" t="s">
        <v>46</v>
      </c>
      <c r="C1380" s="229" t="s">
        <v>86</v>
      </c>
      <c r="D1380" s="230">
        <v>1296.651856346433</v>
      </c>
      <c r="E1380" s="230">
        <v>1304.1444942975872</v>
      </c>
      <c r="F1380" s="230">
        <v>1704.1612909561911</v>
      </c>
      <c r="G1380" s="230">
        <v>1733.2246059343058</v>
      </c>
      <c r="H1380" s="230">
        <v>2343.7359660627417</v>
      </c>
      <c r="I1380" s="230">
        <v>2336.8431618032905</v>
      </c>
      <c r="J1380" s="230">
        <v>2478.939712869743</v>
      </c>
      <c r="K1380" s="230">
        <v>3665.8850604830286</v>
      </c>
      <c r="L1380" s="230">
        <v>2066.2189302990064</v>
      </c>
      <c r="M1380" s="230">
        <v>1431.0363711199477</v>
      </c>
      <c r="N1380" s="230">
        <v>940.3919976964419</v>
      </c>
      <c r="O1380" s="230">
        <v>1016.2922236088795</v>
      </c>
      <c r="P1380" s="230">
        <v>22317.525671477593</v>
      </c>
      <c r="Q1380" s="231" t="s">
        <v>157</v>
      </c>
      <c r="R1380" s="232" t="s">
        <v>70</v>
      </c>
      <c r="S1380" s="232" t="s">
        <v>139</v>
      </c>
    </row>
    <row r="1381" ht="15.75" customHeight="1">
      <c r="A1381" s="227">
        <v>2017.0</v>
      </c>
      <c r="B1381" s="228" t="s">
        <v>46</v>
      </c>
      <c r="C1381" s="229" t="s">
        <v>87</v>
      </c>
      <c r="D1381" s="230">
        <v>494.6714191157933</v>
      </c>
      <c r="E1381" s="230">
        <v>524.3072501838457</v>
      </c>
      <c r="F1381" s="230">
        <v>686.3814111629255</v>
      </c>
      <c r="G1381" s="230">
        <v>677.0446560640121</v>
      </c>
      <c r="H1381" s="230">
        <v>953.7577274963129</v>
      </c>
      <c r="I1381" s="230">
        <v>956.7862734874833</v>
      </c>
      <c r="J1381" s="230">
        <v>997.0462340109574</v>
      </c>
      <c r="K1381" s="230">
        <v>1494.476591579188</v>
      </c>
      <c r="L1381" s="230">
        <v>843.0834069470526</v>
      </c>
      <c r="M1381" s="230">
        <v>564.6862658335433</v>
      </c>
      <c r="N1381" s="230">
        <v>372.49703875852646</v>
      </c>
      <c r="O1381" s="230">
        <v>381.6519530327914</v>
      </c>
      <c r="P1381" s="230">
        <v>8946.390227672433</v>
      </c>
      <c r="Q1381" s="231" t="s">
        <v>157</v>
      </c>
      <c r="R1381" s="232" t="s">
        <v>70</v>
      </c>
      <c r="S1381" s="232" t="s">
        <v>139</v>
      </c>
    </row>
    <row r="1382" ht="15.75" customHeight="1">
      <c r="A1382" s="227">
        <v>2017.0</v>
      </c>
      <c r="B1382" s="228" t="s">
        <v>46</v>
      </c>
      <c r="C1382" s="229" t="s">
        <v>88</v>
      </c>
      <c r="D1382" s="230">
        <v>1631.4305346252963</v>
      </c>
      <c r="E1382" s="230">
        <v>1836.6195853016072</v>
      </c>
      <c r="F1382" s="230">
        <v>2431.8183637383554</v>
      </c>
      <c r="G1382" s="230">
        <v>2303.4130785515626</v>
      </c>
      <c r="H1382" s="230">
        <v>3181.8523765887808</v>
      </c>
      <c r="I1382" s="230">
        <v>3213.4951451477864</v>
      </c>
      <c r="J1382" s="230">
        <v>3334.4035972227434</v>
      </c>
      <c r="K1382" s="230">
        <v>5091.709513884069</v>
      </c>
      <c r="L1382" s="230">
        <v>2753.2307996807763</v>
      </c>
      <c r="M1382" s="230">
        <v>1972.3988003553118</v>
      </c>
      <c r="N1382" s="230">
        <v>1274.3848864141066</v>
      </c>
      <c r="O1382" s="230">
        <v>1250.2207437686423</v>
      </c>
      <c r="P1382" s="230">
        <v>30274.977425279038</v>
      </c>
      <c r="Q1382" s="231" t="s">
        <v>157</v>
      </c>
      <c r="R1382" s="232" t="s">
        <v>70</v>
      </c>
      <c r="S1382" s="232" t="s">
        <v>139</v>
      </c>
    </row>
    <row r="1383" ht="15.75" customHeight="1">
      <c r="A1383" s="227">
        <v>2017.0</v>
      </c>
      <c r="B1383" s="228" t="s">
        <v>46</v>
      </c>
      <c r="C1383" s="229" t="s">
        <v>89</v>
      </c>
      <c r="D1383" s="230">
        <v>679.4258054072408</v>
      </c>
      <c r="E1383" s="230">
        <v>692.8854765007009</v>
      </c>
      <c r="F1383" s="230">
        <v>913.742930747594</v>
      </c>
      <c r="G1383" s="230">
        <v>933.1452052339279</v>
      </c>
      <c r="H1383" s="230">
        <v>1297.6714448173655</v>
      </c>
      <c r="I1383" s="230">
        <v>1291.92980335108</v>
      </c>
      <c r="J1383" s="230">
        <v>1355.6754986610222</v>
      </c>
      <c r="K1383" s="230">
        <v>2023.9074420058873</v>
      </c>
      <c r="L1383" s="230">
        <v>1145.3268126815697</v>
      </c>
      <c r="M1383" s="230">
        <v>760.9855408381592</v>
      </c>
      <c r="N1383" s="230">
        <v>501.0170014292741</v>
      </c>
      <c r="O1383" s="230">
        <v>533.6022156359902</v>
      </c>
      <c r="P1383" s="230">
        <v>12129.31517730981</v>
      </c>
      <c r="Q1383" s="231" t="s">
        <v>157</v>
      </c>
      <c r="R1383" s="232" t="s">
        <v>70</v>
      </c>
      <c r="S1383" s="232" t="s">
        <v>139</v>
      </c>
    </row>
    <row r="1384" ht="15.75" customHeight="1">
      <c r="A1384" s="227">
        <v>2017.0</v>
      </c>
      <c r="B1384" s="228" t="s">
        <v>46</v>
      </c>
      <c r="C1384" s="229" t="s">
        <v>90</v>
      </c>
      <c r="D1384" s="230">
        <v>4300.488439981526</v>
      </c>
      <c r="E1384" s="230">
        <v>4563.013891862947</v>
      </c>
      <c r="F1384" s="230">
        <v>5970.561859527058</v>
      </c>
      <c r="G1384" s="230">
        <v>5954.470048316565</v>
      </c>
      <c r="H1384" s="230">
        <v>8221.388148201355</v>
      </c>
      <c r="I1384" s="230">
        <v>8245.068297246658</v>
      </c>
      <c r="J1384" s="230">
        <v>8977.74611060119</v>
      </c>
      <c r="K1384" s="230">
        <v>13223.683009491118</v>
      </c>
      <c r="L1384" s="230">
        <v>7319.383401576215</v>
      </c>
      <c r="M1384" s="230">
        <v>5043.920210020167</v>
      </c>
      <c r="N1384" s="230">
        <v>3284.094730988052</v>
      </c>
      <c r="O1384" s="230">
        <v>3354.6857911885254</v>
      </c>
      <c r="P1384" s="230">
        <v>78458.50393900138</v>
      </c>
      <c r="Q1384" s="231" t="s">
        <v>157</v>
      </c>
      <c r="R1384" s="232" t="s">
        <v>70</v>
      </c>
      <c r="S1384" s="232" t="s">
        <v>139</v>
      </c>
    </row>
    <row r="1385" ht="15.75" customHeight="1">
      <c r="A1385" s="227">
        <v>2017.0</v>
      </c>
      <c r="B1385" s="228" t="s">
        <v>46</v>
      </c>
      <c r="C1385" s="229" t="s">
        <v>91</v>
      </c>
      <c r="D1385" s="230">
        <v>93734.0</v>
      </c>
      <c r="E1385" s="230">
        <v>93734.0</v>
      </c>
      <c r="F1385" s="230">
        <v>93734.0</v>
      </c>
      <c r="G1385" s="230">
        <v>93734.0</v>
      </c>
      <c r="H1385" s="230">
        <v>93734.0</v>
      </c>
      <c r="I1385" s="230">
        <v>93734.0</v>
      </c>
      <c r="J1385" s="230">
        <v>93734.0</v>
      </c>
      <c r="K1385" s="230">
        <v>93734.0</v>
      </c>
      <c r="L1385" s="230">
        <v>93734.0</v>
      </c>
      <c r="M1385" s="230">
        <v>93734.0</v>
      </c>
      <c r="N1385" s="230">
        <v>93734.0</v>
      </c>
      <c r="O1385" s="230">
        <v>93734.0</v>
      </c>
      <c r="P1385" s="230">
        <v>93734.0</v>
      </c>
      <c r="Q1385" s="231" t="s">
        <v>157</v>
      </c>
      <c r="R1385" s="232" t="s">
        <v>70</v>
      </c>
      <c r="S1385" s="232" t="s">
        <v>139</v>
      </c>
    </row>
    <row r="1386" ht="15.75" customHeight="1">
      <c r="A1386" s="227">
        <v>2017.0</v>
      </c>
      <c r="B1386" s="228" t="s">
        <v>46</v>
      </c>
      <c r="C1386" s="229" t="s">
        <v>92</v>
      </c>
      <c r="D1386" s="230">
        <v>180.5214018570893</v>
      </c>
      <c r="E1386" s="230">
        <v>176.87714561674318</v>
      </c>
      <c r="F1386" s="230">
        <v>174.65158155438834</v>
      </c>
      <c r="G1386" s="230">
        <v>163.77130777642944</v>
      </c>
      <c r="H1386" s="230">
        <v>167.45707135886744</v>
      </c>
      <c r="I1386" s="230">
        <v>171.43792222077997</v>
      </c>
      <c r="J1386" s="230">
        <v>171.5379952915484</v>
      </c>
      <c r="K1386" s="230">
        <v>172.15410552604095</v>
      </c>
      <c r="L1386" s="230">
        <v>168.36291687806897</v>
      </c>
      <c r="M1386" s="230">
        <v>166.44382847370477</v>
      </c>
      <c r="N1386" s="230">
        <v>165.3431649427095</v>
      </c>
      <c r="O1386" s="230">
        <v>167.85483881772782</v>
      </c>
      <c r="P1386" s="230">
        <v>170.53444002617485</v>
      </c>
      <c r="Q1386" s="231" t="s">
        <v>157</v>
      </c>
      <c r="R1386" s="232" t="s">
        <v>70</v>
      </c>
      <c r="S1386" s="232" t="s">
        <v>139</v>
      </c>
    </row>
    <row r="1387" ht="15.75" customHeight="1">
      <c r="A1387" s="227">
        <v>2017.0</v>
      </c>
      <c r="B1387" s="228" t="s">
        <v>46</v>
      </c>
      <c r="C1387" s="229" t="s">
        <v>93</v>
      </c>
      <c r="D1387" s="230">
        <v>124.98261731727209</v>
      </c>
      <c r="E1387" s="230">
        <v>134.0209577597965</v>
      </c>
      <c r="F1387" s="230">
        <v>173.5035379063726</v>
      </c>
      <c r="G1387" s="230">
        <v>262.25008756588903</v>
      </c>
      <c r="H1387" s="230">
        <v>400.37550274205586</v>
      </c>
      <c r="I1387" s="230">
        <v>391.1844257282278</v>
      </c>
      <c r="J1387" s="230">
        <v>406.40840228836265</v>
      </c>
      <c r="K1387" s="230">
        <v>493.0604730459115</v>
      </c>
      <c r="L1387" s="230">
        <v>437.67680674591645</v>
      </c>
      <c r="M1387" s="230">
        <v>242.95338496801165</v>
      </c>
      <c r="N1387" s="230">
        <v>167.85435692756585</v>
      </c>
      <c r="O1387" s="230">
        <v>136.40091855178713</v>
      </c>
      <c r="P1387" s="230">
        <v>280.8892892955974</v>
      </c>
      <c r="Q1387" s="231" t="s">
        <v>157</v>
      </c>
      <c r="R1387" s="232" t="s">
        <v>70</v>
      </c>
      <c r="S1387" s="232" t="s">
        <v>139</v>
      </c>
    </row>
    <row r="1388" ht="15.75" customHeight="1">
      <c r="A1388" s="227">
        <v>2017.0</v>
      </c>
      <c r="B1388" s="228" t="s">
        <v>46</v>
      </c>
      <c r="C1388" s="229" t="s">
        <v>94</v>
      </c>
      <c r="D1388" s="230">
        <v>262.50445824195833</v>
      </c>
      <c r="E1388" s="230">
        <v>90.2692902736648</v>
      </c>
      <c r="F1388" s="230">
        <v>104.85902010243214</v>
      </c>
      <c r="G1388" s="230">
        <v>217.18963553563376</v>
      </c>
      <c r="H1388" s="230">
        <v>160.63854737360433</v>
      </c>
      <c r="I1388" s="230">
        <v>125.04639459119585</v>
      </c>
      <c r="J1388" s="230">
        <v>191.04440549129842</v>
      </c>
      <c r="K1388" s="230">
        <v>203.46709536175712</v>
      </c>
      <c r="L1388" s="230">
        <v>122.10500870363308</v>
      </c>
      <c r="M1388" s="230">
        <v>104.76240037048822</v>
      </c>
      <c r="N1388" s="230">
        <v>85.01789980740327</v>
      </c>
      <c r="O1388" s="230">
        <v>225.673480671956</v>
      </c>
      <c r="P1388" s="230">
        <v>157.71480304375208</v>
      </c>
      <c r="Q1388" s="231" t="s">
        <v>157</v>
      </c>
      <c r="R1388" s="232" t="s">
        <v>70</v>
      </c>
      <c r="S1388" s="232" t="s">
        <v>139</v>
      </c>
    </row>
    <row r="1389" ht="15.75" customHeight="1">
      <c r="A1389" s="227">
        <v>2017.0</v>
      </c>
      <c r="B1389" s="228" t="s">
        <v>46</v>
      </c>
      <c r="C1389" s="229" t="s">
        <v>95</v>
      </c>
      <c r="D1389" s="230">
        <v>405.7700551164879</v>
      </c>
      <c r="E1389" s="230">
        <v>619.6710907563833</v>
      </c>
      <c r="F1389" s="230">
        <v>831.9134825815431</v>
      </c>
      <c r="G1389" s="230">
        <v>642.1007652140052</v>
      </c>
      <c r="H1389" s="230">
        <v>936.0093280586898</v>
      </c>
      <c r="I1389" s="230">
        <v>981.3903794103541</v>
      </c>
      <c r="J1389" s="230">
        <v>967.0115593576631</v>
      </c>
      <c r="K1389" s="230">
        <v>1600.0864306401934</v>
      </c>
      <c r="L1389" s="230">
        <v>763.4983521369182</v>
      </c>
      <c r="M1389" s="230">
        <v>608.9188237672121</v>
      </c>
      <c r="N1389" s="230">
        <v>385.33226980028206</v>
      </c>
      <c r="O1389" s="230">
        <v>281.49820663973117</v>
      </c>
      <c r="P1389" s="230">
        <v>751.9333952899552</v>
      </c>
      <c r="Q1389" s="231" t="s">
        <v>157</v>
      </c>
      <c r="R1389" s="232" t="s">
        <v>70</v>
      </c>
      <c r="S1389" s="232" t="s">
        <v>139</v>
      </c>
    </row>
    <row r="1390" ht="15.75" customHeight="1">
      <c r="A1390" s="227">
        <v>2017.0</v>
      </c>
      <c r="B1390" s="228" t="s">
        <v>46</v>
      </c>
      <c r="C1390" s="229" t="s">
        <v>96</v>
      </c>
      <c r="D1390" s="230">
        <v>973.7785325328076</v>
      </c>
      <c r="E1390" s="230">
        <v>1020.8384844065877</v>
      </c>
      <c r="F1390" s="230">
        <v>1284.9276221447362</v>
      </c>
      <c r="G1390" s="230">
        <v>1285.3117960919574</v>
      </c>
      <c r="H1390" s="230">
        <v>1664.4804495332173</v>
      </c>
      <c r="I1390" s="230">
        <v>1669.0591219505577</v>
      </c>
      <c r="J1390" s="230">
        <v>1736.0023624288726</v>
      </c>
      <c r="K1390" s="230">
        <v>2468.7681045739027</v>
      </c>
      <c r="L1390" s="230">
        <v>1491.6430844645367</v>
      </c>
      <c r="M1390" s="230">
        <v>1123.0784375794167</v>
      </c>
      <c r="N1390" s="230">
        <v>803.5476914779606</v>
      </c>
      <c r="O1390" s="230">
        <v>811.4274446812021</v>
      </c>
      <c r="P1390" s="230">
        <v>1361.0719276554796</v>
      </c>
      <c r="Q1390" s="231" t="s">
        <v>157</v>
      </c>
      <c r="R1390" s="232" t="s">
        <v>70</v>
      </c>
      <c r="S1390" s="232" t="s">
        <v>139</v>
      </c>
    </row>
    <row r="1391" ht="15.75" customHeight="1">
      <c r="A1391" s="227">
        <v>2017.0</v>
      </c>
      <c r="B1391" s="228" t="s">
        <v>46</v>
      </c>
      <c r="C1391" s="229" t="s">
        <v>97</v>
      </c>
      <c r="D1391" s="230">
        <v>222.19579103200584</v>
      </c>
      <c r="E1391" s="230">
        <v>241.61198171673544</v>
      </c>
      <c r="F1391" s="230">
        <v>317.12321877574936</v>
      </c>
      <c r="G1391" s="230">
        <v>314.72857411753307</v>
      </c>
      <c r="H1391" s="230">
        <v>434.86590082039794</v>
      </c>
      <c r="I1391" s="230">
        <v>436.5656339437387</v>
      </c>
      <c r="J1391" s="230">
        <v>478.36859012469273</v>
      </c>
      <c r="K1391" s="230">
        <v>704.9354517361458</v>
      </c>
      <c r="L1391" s="230">
        <v>387.57333992597654</v>
      </c>
      <c r="M1391" s="230">
        <v>269.4330507025004</v>
      </c>
      <c r="N1391" s="230">
        <v>174.3360352156243</v>
      </c>
      <c r="O1391" s="230">
        <v>174.16566846387644</v>
      </c>
      <c r="P1391" s="230">
        <v>346.32526971458134</v>
      </c>
      <c r="Q1391" s="231" t="s">
        <v>157</v>
      </c>
      <c r="R1391" s="232" t="s">
        <v>70</v>
      </c>
      <c r="S1391" s="232" t="s">
        <v>139</v>
      </c>
    </row>
    <row r="1392" ht="15.75" customHeight="1">
      <c r="A1392" s="227">
        <v>2017.0</v>
      </c>
      <c r="B1392" s="228" t="s">
        <v>46</v>
      </c>
      <c r="C1392" s="229" t="s">
        <v>98</v>
      </c>
      <c r="D1392" s="230">
        <v>1195.9743235648134</v>
      </c>
      <c r="E1392" s="230">
        <v>1262.4504661233232</v>
      </c>
      <c r="F1392" s="230">
        <v>1602.0508409204856</v>
      </c>
      <c r="G1392" s="230">
        <v>1600.0403702094904</v>
      </c>
      <c r="H1392" s="230">
        <v>2099.3463503536154</v>
      </c>
      <c r="I1392" s="230">
        <v>2105.6247558942964</v>
      </c>
      <c r="J1392" s="230">
        <v>2214.3709525535655</v>
      </c>
      <c r="K1392" s="230">
        <v>3173.7035563100485</v>
      </c>
      <c r="L1392" s="230">
        <v>1879.2164243905133</v>
      </c>
      <c r="M1392" s="230">
        <v>1392.511488281917</v>
      </c>
      <c r="N1392" s="230">
        <v>977.8837266935849</v>
      </c>
      <c r="O1392" s="230">
        <v>985.5931131450786</v>
      </c>
      <c r="P1392" s="230">
        <v>1707.397197370061</v>
      </c>
      <c r="Q1392" s="231" t="s">
        <v>157</v>
      </c>
      <c r="R1392" s="232" t="s">
        <v>70</v>
      </c>
      <c r="S1392" s="232" t="s">
        <v>139</v>
      </c>
    </row>
    <row r="1393" ht="15.75" customHeight="1">
      <c r="A1393" s="227">
        <v>2017.0</v>
      </c>
      <c r="B1393" s="228" t="s">
        <v>46</v>
      </c>
      <c r="C1393" s="229" t="s">
        <v>99</v>
      </c>
      <c r="D1393" s="230">
        <v>241.6864737462856</v>
      </c>
      <c r="E1393" s="230">
        <v>241.79101377018046</v>
      </c>
      <c r="F1393" s="230">
        <v>260.11837913182</v>
      </c>
      <c r="G1393" s="230">
        <v>278.5</v>
      </c>
      <c r="H1393" s="230">
        <v>278.5</v>
      </c>
      <c r="I1393" s="230">
        <v>278.5</v>
      </c>
      <c r="J1393" s="230">
        <v>280.0</v>
      </c>
      <c r="K1393" s="230">
        <v>280.0</v>
      </c>
      <c r="L1393" s="230">
        <v>278.5</v>
      </c>
      <c r="M1393" s="230">
        <v>278.5</v>
      </c>
      <c r="N1393" s="230">
        <v>252.0533594491928</v>
      </c>
      <c r="O1393" s="230">
        <v>244.14316430781486</v>
      </c>
      <c r="P1393" s="230">
        <v>266.0243658671078</v>
      </c>
      <c r="Q1393" s="231" t="s">
        <v>157</v>
      </c>
      <c r="R1393" s="232" t="s">
        <v>70</v>
      </c>
      <c r="S1393" s="232" t="s">
        <v>139</v>
      </c>
    </row>
    <row r="1394" ht="15.75" customHeight="1">
      <c r="A1394" s="227">
        <v>2017.0</v>
      </c>
      <c r="B1394" s="228" t="s">
        <v>46</v>
      </c>
      <c r="C1394" s="229" t="s">
        <v>100</v>
      </c>
      <c r="D1394" s="230">
        <v>257.4110458683466</v>
      </c>
      <c r="E1394" s="230">
        <v>258.8984827326672</v>
      </c>
      <c r="F1394" s="230">
        <v>338.3097306237791</v>
      </c>
      <c r="G1394" s="230">
        <v>344.0793736226311</v>
      </c>
      <c r="H1394" s="230">
        <v>465.2779566933211</v>
      </c>
      <c r="I1394" s="230">
        <v>463.90959868364644</v>
      </c>
      <c r="J1394" s="230">
        <v>492.11857524529944</v>
      </c>
      <c r="K1394" s="230">
        <v>727.7507087453446</v>
      </c>
      <c r="L1394" s="230">
        <v>410.1853348206227</v>
      </c>
      <c r="M1394" s="230">
        <v>284.0890306543558</v>
      </c>
      <c r="N1394" s="230">
        <v>186.68641583974298</v>
      </c>
      <c r="O1394" s="230">
        <v>201.75411225967113</v>
      </c>
      <c r="P1394" s="230">
        <v>369.20586381578573</v>
      </c>
      <c r="Q1394" s="231" t="s">
        <v>157</v>
      </c>
      <c r="R1394" s="232" t="s">
        <v>70</v>
      </c>
      <c r="S1394" s="232" t="s">
        <v>139</v>
      </c>
    </row>
    <row r="1395" ht="15.75" customHeight="1">
      <c r="A1395" s="227">
        <v>2017.0</v>
      </c>
      <c r="B1395" s="228" t="s">
        <v>46</v>
      </c>
      <c r="C1395" s="229" t="s">
        <v>101</v>
      </c>
      <c r="D1395" s="230">
        <v>119.16936141138252</v>
      </c>
      <c r="E1395" s="230">
        <v>126.30881383737504</v>
      </c>
      <c r="F1395" s="230">
        <v>165.3534675585989</v>
      </c>
      <c r="G1395" s="230">
        <v>163.1041863189817</v>
      </c>
      <c r="H1395" s="230">
        <v>229.76605264574954</v>
      </c>
      <c r="I1395" s="230">
        <v>230.4956478433413</v>
      </c>
      <c r="J1395" s="230">
        <v>240.194517841947</v>
      </c>
      <c r="K1395" s="230">
        <v>360.02852435075187</v>
      </c>
      <c r="L1395" s="230">
        <v>203.10393392446014</v>
      </c>
      <c r="M1395" s="230">
        <v>136.0363649418958</v>
      </c>
      <c r="N1395" s="230">
        <v>89.73680815404798</v>
      </c>
      <c r="O1395" s="230">
        <v>91.94228283012731</v>
      </c>
      <c r="P1395" s="230">
        <v>179.6033301382216</v>
      </c>
      <c r="Q1395" s="231" t="s">
        <v>157</v>
      </c>
      <c r="R1395" s="232" t="s">
        <v>70</v>
      </c>
      <c r="S1395" s="232" t="s">
        <v>139</v>
      </c>
    </row>
    <row r="1396" ht="15.75" customHeight="1">
      <c r="A1396" s="227">
        <v>2017.0</v>
      </c>
      <c r="B1396" s="228" t="s">
        <v>46</v>
      </c>
      <c r="C1396" s="229" t="s">
        <v>102</v>
      </c>
      <c r="D1396" s="230">
        <v>295.2537294224673</v>
      </c>
      <c r="E1396" s="230">
        <v>332.3885207378394</v>
      </c>
      <c r="F1396" s="230">
        <v>440.1066585018289</v>
      </c>
      <c r="G1396" s="230">
        <v>416.8680721665158</v>
      </c>
      <c r="H1396" s="230">
        <v>575.8466331975025</v>
      </c>
      <c r="I1396" s="230">
        <v>581.5732916288675</v>
      </c>
      <c r="J1396" s="230">
        <v>603.4551129115787</v>
      </c>
      <c r="K1396" s="230">
        <v>921.4895707805388</v>
      </c>
      <c r="L1396" s="230">
        <v>498.2753750856188</v>
      </c>
      <c r="M1396" s="230">
        <v>356.9616292900029</v>
      </c>
      <c r="N1396" s="230">
        <v>230.6361701877871</v>
      </c>
      <c r="O1396" s="230">
        <v>226.2629816989444</v>
      </c>
      <c r="P1396" s="230">
        <v>456.59314546745765</v>
      </c>
      <c r="Q1396" s="231" t="s">
        <v>157</v>
      </c>
      <c r="R1396" s="232" t="s">
        <v>70</v>
      </c>
      <c r="S1396" s="232" t="s">
        <v>139</v>
      </c>
    </row>
    <row r="1397" ht="15.75" customHeight="1">
      <c r="A1397" s="227">
        <v>2017.0</v>
      </c>
      <c r="B1397" s="228" t="s">
        <v>46</v>
      </c>
      <c r="C1397" s="229" t="s">
        <v>103</v>
      </c>
      <c r="D1397" s="230">
        <v>60.257922084325614</v>
      </c>
      <c r="E1397" s="230">
        <v>61.45165332852561</v>
      </c>
      <c r="F1397" s="230">
        <v>81.0393863287093</v>
      </c>
      <c r="G1397" s="230">
        <v>82.76016398382859</v>
      </c>
      <c r="H1397" s="230">
        <v>115.08980699664446</v>
      </c>
      <c r="I1397" s="230">
        <v>114.58058379470236</v>
      </c>
      <c r="J1397" s="230">
        <v>120.23415643004743</v>
      </c>
      <c r="K1397" s="230">
        <v>179.49930069726759</v>
      </c>
      <c r="L1397" s="230">
        <v>101.57844063383513</v>
      </c>
      <c r="M1397" s="230">
        <v>67.49141269316218</v>
      </c>
      <c r="N1397" s="230">
        <v>44.43493784718986</v>
      </c>
      <c r="O1397" s="230">
        <v>47.32490358464437</v>
      </c>
      <c r="P1397" s="230">
        <v>89.64522236690686</v>
      </c>
      <c r="Q1397" s="231" t="s">
        <v>157</v>
      </c>
      <c r="R1397" s="232" t="s">
        <v>70</v>
      </c>
      <c r="S1397" s="232" t="s">
        <v>139</v>
      </c>
    </row>
    <row r="1398" ht="15.75" customHeight="1">
      <c r="A1398" s="227">
        <v>2017.0</v>
      </c>
      <c r="B1398" s="228" t="s">
        <v>46</v>
      </c>
      <c r="C1398" s="229" t="s">
        <v>104</v>
      </c>
      <c r="D1398" s="230">
        <v>3.55553180771492</v>
      </c>
      <c r="E1398" s="230">
        <v>3.119940381959964</v>
      </c>
      <c r="F1398" s="230">
        <v>2.847622236906539</v>
      </c>
      <c r="G1398" s="230">
        <v>1.5216904559814668</v>
      </c>
      <c r="H1398" s="230">
        <v>1.9644183978334395</v>
      </c>
      <c r="I1398" s="230">
        <v>2.454211204119839</v>
      </c>
      <c r="J1398" s="230">
        <v>2.461190011068097</v>
      </c>
      <c r="K1398" s="230">
        <v>2.536493163529953</v>
      </c>
      <c r="L1398" s="230">
        <v>2.086769107889233</v>
      </c>
      <c r="M1398" s="230">
        <v>1.84504413950402</v>
      </c>
      <c r="N1398" s="230">
        <v>1.7064461866545781</v>
      </c>
      <c r="O1398" s="230">
        <v>2.015648941271343</v>
      </c>
      <c r="P1398" s="230">
        <v>28.115006034433392</v>
      </c>
      <c r="Q1398" s="231" t="s">
        <v>157</v>
      </c>
      <c r="R1398" s="232" t="s">
        <v>70</v>
      </c>
      <c r="S1398" s="232" t="s">
        <v>139</v>
      </c>
    </row>
    <row r="1399" ht="15.75" customHeight="1">
      <c r="A1399" s="227">
        <v>2017.0</v>
      </c>
      <c r="B1399" s="228" t="s">
        <v>46</v>
      </c>
      <c r="C1399" s="229" t="s">
        <v>105</v>
      </c>
      <c r="D1399" s="230">
        <v>8.240643475825854</v>
      </c>
      <c r="E1399" s="230">
        <v>10.307179370022446</v>
      </c>
      <c r="F1399" s="230">
        <v>15.089613779746328</v>
      </c>
      <c r="G1399" s="230">
        <v>30.653759061241853</v>
      </c>
      <c r="H1399" s="230">
        <v>59.31192703880095</v>
      </c>
      <c r="I1399" s="230">
        <v>57.30626681667844</v>
      </c>
      <c r="J1399" s="230">
        <v>61.39950552681997</v>
      </c>
      <c r="K1399" s="230">
        <v>79.73517001248211</v>
      </c>
      <c r="L1399" s="230">
        <v>67.56317918315156</v>
      </c>
      <c r="M1399" s="230">
        <v>26.947306976366242</v>
      </c>
      <c r="N1399" s="230">
        <v>15.452171572684037</v>
      </c>
      <c r="O1399" s="230">
        <v>10.344912624788185</v>
      </c>
      <c r="P1399" s="230">
        <v>442.351635438608</v>
      </c>
      <c r="Q1399" s="231" t="s">
        <v>157</v>
      </c>
      <c r="R1399" s="232" t="s">
        <v>70</v>
      </c>
      <c r="S1399" s="232" t="s">
        <v>139</v>
      </c>
    </row>
    <row r="1400" ht="15.75" customHeight="1">
      <c r="A1400" s="227">
        <v>2017.0</v>
      </c>
      <c r="B1400" s="228" t="s">
        <v>46</v>
      </c>
      <c r="C1400" s="229" t="s">
        <v>106</v>
      </c>
      <c r="D1400" s="230">
        <v>48.69196521442691</v>
      </c>
      <c r="E1400" s="230">
        <v>16.744055210997324</v>
      </c>
      <c r="F1400" s="230">
        <v>19.45030493364175</v>
      </c>
      <c r="G1400" s="230">
        <v>40.2865164624651</v>
      </c>
      <c r="H1400" s="230">
        <v>29.796852263750946</v>
      </c>
      <c r="I1400" s="230">
        <v>23.194862046921195</v>
      </c>
      <c r="J1400" s="230">
        <v>35.43683642134159</v>
      </c>
      <c r="K1400" s="230">
        <v>37.74112179269497</v>
      </c>
      <c r="L1400" s="230">
        <v>22.64926423011231</v>
      </c>
      <c r="M1400" s="230">
        <v>19.43238293468468</v>
      </c>
      <c r="N1400" s="230">
        <v>15.76997452824224</v>
      </c>
      <c r="O1400" s="230">
        <v>41.86018532519209</v>
      </c>
      <c r="P1400" s="230">
        <v>351.0543213644711</v>
      </c>
      <c r="Q1400" s="231" t="s">
        <v>157</v>
      </c>
      <c r="R1400" s="232" t="s">
        <v>70</v>
      </c>
      <c r="S1400" s="232" t="s">
        <v>139</v>
      </c>
    </row>
    <row r="1401" ht="15.75" customHeight="1">
      <c r="A1401" s="227">
        <v>2017.0</v>
      </c>
      <c r="B1401" s="228" t="s">
        <v>46</v>
      </c>
      <c r="C1401" s="229" t="s">
        <v>107</v>
      </c>
      <c r="D1401" s="230">
        <v>100.78514840884603</v>
      </c>
      <c r="E1401" s="230">
        <v>153.9138782151494</v>
      </c>
      <c r="F1401" s="230">
        <v>206.63063414383993</v>
      </c>
      <c r="G1401" s="230">
        <v>159.48495976852956</v>
      </c>
      <c r="H1401" s="230">
        <v>232.48595565628295</v>
      </c>
      <c r="I1401" s="230">
        <v>243.75769919121166</v>
      </c>
      <c r="J1401" s="230">
        <v>240.18628850015284</v>
      </c>
      <c r="K1401" s="230">
        <v>397.42939713172495</v>
      </c>
      <c r="L1401" s="230">
        <v>189.63768705883976</v>
      </c>
      <c r="M1401" s="230">
        <v>151.24323061419702</v>
      </c>
      <c r="N1401" s="230">
        <v>95.70881219263458</v>
      </c>
      <c r="O1401" s="230">
        <v>69.91851216045168</v>
      </c>
      <c r="P1401" s="230">
        <v>2241.1822030418602</v>
      </c>
      <c r="Q1401" s="231" t="s">
        <v>157</v>
      </c>
      <c r="R1401" s="232" t="s">
        <v>70</v>
      </c>
      <c r="S1401" s="232" t="s">
        <v>139</v>
      </c>
    </row>
    <row r="1402" ht="15.75" customHeight="1">
      <c r="A1402" s="227">
        <v>2017.0</v>
      </c>
      <c r="B1402" s="228" t="s">
        <v>46</v>
      </c>
      <c r="C1402" s="229" t="s">
        <v>108</v>
      </c>
      <c r="D1402" s="230">
        <v>161.27328890681372</v>
      </c>
      <c r="E1402" s="230">
        <v>184.08505317812913</v>
      </c>
      <c r="F1402" s="230">
        <v>244.01817509413456</v>
      </c>
      <c r="G1402" s="230">
        <v>231.94692574821798</v>
      </c>
      <c r="H1402" s="230">
        <v>323.5591533566683</v>
      </c>
      <c r="I1402" s="230">
        <v>326.71303925893113</v>
      </c>
      <c r="J1402" s="230">
        <v>339.4838204593825</v>
      </c>
      <c r="K1402" s="230">
        <v>517.442182100432</v>
      </c>
      <c r="L1402" s="230">
        <v>281.9368995799929</v>
      </c>
      <c r="M1402" s="230">
        <v>199.46796466475195</v>
      </c>
      <c r="N1402" s="230">
        <v>128.63740448021542</v>
      </c>
      <c r="O1402" s="230">
        <v>124.1392590517033</v>
      </c>
      <c r="P1402" s="230">
        <v>3062.703165879373</v>
      </c>
      <c r="Q1402" s="231" t="s">
        <v>157</v>
      </c>
      <c r="R1402" s="232" t="s">
        <v>70</v>
      </c>
      <c r="S1402" s="232" t="s">
        <v>139</v>
      </c>
    </row>
    <row r="1403" ht="15.75" customHeight="1">
      <c r="A1403" s="227">
        <v>2017.0</v>
      </c>
      <c r="B1403" s="228" t="s">
        <v>46</v>
      </c>
      <c r="C1403" s="229" t="s">
        <v>109</v>
      </c>
      <c r="D1403" s="230">
        <v>1.4337222800890945</v>
      </c>
      <c r="E1403" s="230">
        <v>2.03737108821663</v>
      </c>
      <c r="F1403" s="230">
        <v>1.460949096573295</v>
      </c>
      <c r="G1403" s="230">
        <v>0.6669839524416082</v>
      </c>
      <c r="H1403" s="230">
        <v>0.9320108818613045</v>
      </c>
      <c r="I1403" s="230">
        <v>1.054166511224224</v>
      </c>
      <c r="J1403" s="230">
        <v>1.2725181467791264</v>
      </c>
      <c r="K1403" s="230">
        <v>1.1220999305801491</v>
      </c>
      <c r="L1403" s="230">
        <v>1.4074803326795877</v>
      </c>
      <c r="M1403" s="230">
        <v>0.8856109681056274</v>
      </c>
      <c r="N1403" s="230">
        <v>1.134900780593239</v>
      </c>
      <c r="O1403" s="230">
        <v>1.5631678204267236</v>
      </c>
      <c r="P1403" s="230">
        <v>14.970981789570612</v>
      </c>
      <c r="Q1403" s="231" t="s">
        <v>157</v>
      </c>
      <c r="R1403" s="232" t="s">
        <v>70</v>
      </c>
      <c r="S1403" s="232" t="s">
        <v>139</v>
      </c>
    </row>
    <row r="1404" ht="15.75" customHeight="1">
      <c r="A1404" s="227">
        <v>2017.0</v>
      </c>
      <c r="B1404" s="228" t="s">
        <v>46</v>
      </c>
      <c r="C1404" s="229" t="s">
        <v>110</v>
      </c>
      <c r="D1404" s="230">
        <v>0.9575382892482949</v>
      </c>
      <c r="E1404" s="230">
        <v>1.3646110771960396</v>
      </c>
      <c r="F1404" s="230">
        <v>2.0408370925453827</v>
      </c>
      <c r="G1404" s="230">
        <v>4.437690962585239</v>
      </c>
      <c r="H1404" s="230">
        <v>8.486707230837316</v>
      </c>
      <c r="I1404" s="230">
        <v>7.5198853633288385</v>
      </c>
      <c r="J1404" s="230">
        <v>8.4918573656725</v>
      </c>
      <c r="K1404" s="230">
        <v>11.75332019078385</v>
      </c>
      <c r="L1404" s="230">
        <v>10.532559063279928</v>
      </c>
      <c r="M1404" s="230">
        <v>4.118503624200539</v>
      </c>
      <c r="N1404" s="230">
        <v>2.527338914933719</v>
      </c>
      <c r="O1404" s="230">
        <v>1.3062274666449305</v>
      </c>
      <c r="P1404" s="230">
        <v>63.537076641256576</v>
      </c>
      <c r="Q1404" s="231" t="s">
        <v>157</v>
      </c>
      <c r="R1404" s="232" t="s">
        <v>70</v>
      </c>
      <c r="S1404" s="232" t="s">
        <v>139</v>
      </c>
    </row>
    <row r="1405" ht="15.75" customHeight="1">
      <c r="A1405" s="227">
        <v>2017.0</v>
      </c>
      <c r="B1405" s="228" t="s">
        <v>46</v>
      </c>
      <c r="C1405" s="229" t="s">
        <v>111</v>
      </c>
      <c r="D1405" s="230">
        <v>19.47678608577076</v>
      </c>
      <c r="E1405" s="230">
        <v>7.97335962428444</v>
      </c>
      <c r="F1405" s="230">
        <v>9.04665345750779</v>
      </c>
      <c r="G1405" s="230">
        <v>14.920932023135222</v>
      </c>
      <c r="H1405" s="230">
        <v>13.544023756250429</v>
      </c>
      <c r="I1405" s="230">
        <v>11.045172403295807</v>
      </c>
      <c r="J1405" s="230">
        <v>14.174734568536635</v>
      </c>
      <c r="K1405" s="230">
        <v>14.515816074113449</v>
      </c>
      <c r="L1405" s="230">
        <v>10.437448953968806</v>
      </c>
      <c r="M1405" s="230">
        <v>9.08055277321714</v>
      </c>
      <c r="N1405" s="230">
        <v>7.768460358740021</v>
      </c>
      <c r="O1405" s="230">
        <v>16.100071278920034</v>
      </c>
      <c r="P1405" s="230">
        <v>148.08401135774054</v>
      </c>
      <c r="Q1405" s="231" t="s">
        <v>157</v>
      </c>
      <c r="R1405" s="232" t="s">
        <v>70</v>
      </c>
      <c r="S1405" s="232" t="s">
        <v>139</v>
      </c>
    </row>
    <row r="1406" ht="15.75" customHeight="1">
      <c r="A1406" s="227">
        <v>2017.0</v>
      </c>
      <c r="B1406" s="228" t="s">
        <v>46</v>
      </c>
      <c r="C1406" s="229" t="s">
        <v>112</v>
      </c>
      <c r="D1406" s="230">
        <v>100.78514840884603</v>
      </c>
      <c r="E1406" s="230">
        <v>153.9138782151494</v>
      </c>
      <c r="F1406" s="230">
        <v>206.63063414383993</v>
      </c>
      <c r="G1406" s="230">
        <v>159.48495976852956</v>
      </c>
      <c r="H1406" s="230">
        <v>232.48595565628295</v>
      </c>
      <c r="I1406" s="230">
        <v>243.75769919121166</v>
      </c>
      <c r="J1406" s="230">
        <v>240.18628850015284</v>
      </c>
      <c r="K1406" s="230">
        <v>397.42939713172495</v>
      </c>
      <c r="L1406" s="230">
        <v>189.63768705883976</v>
      </c>
      <c r="M1406" s="230">
        <v>151.24323061419702</v>
      </c>
      <c r="N1406" s="230">
        <v>95.70881219263458</v>
      </c>
      <c r="O1406" s="230">
        <v>69.91851216045168</v>
      </c>
      <c r="P1406" s="230">
        <v>2241.1822030418602</v>
      </c>
      <c r="Q1406" s="231" t="s">
        <v>157</v>
      </c>
      <c r="R1406" s="232" t="s">
        <v>70</v>
      </c>
      <c r="S1406" s="232" t="s">
        <v>139</v>
      </c>
    </row>
    <row r="1407" ht="15.75" customHeight="1">
      <c r="A1407" s="227">
        <v>2017.0</v>
      </c>
      <c r="B1407" s="228" t="s">
        <v>46</v>
      </c>
      <c r="C1407" s="229" t="s">
        <v>113</v>
      </c>
      <c r="D1407" s="230">
        <v>122.65319506395417</v>
      </c>
      <c r="E1407" s="230">
        <v>165.2892200048465</v>
      </c>
      <c r="F1407" s="230">
        <v>219.1790737904664</v>
      </c>
      <c r="G1407" s="230">
        <v>179.51056670669163</v>
      </c>
      <c r="H1407" s="230">
        <v>255.448697525232</v>
      </c>
      <c r="I1407" s="230">
        <v>263.3769234690605</v>
      </c>
      <c r="J1407" s="230">
        <v>264.1253985811411</v>
      </c>
      <c r="K1407" s="230">
        <v>424.8206333272024</v>
      </c>
      <c r="L1407" s="230">
        <v>212.01517540876807</v>
      </c>
      <c r="M1407" s="230">
        <v>165.32789797972032</v>
      </c>
      <c r="N1407" s="230">
        <v>107.13951224690156</v>
      </c>
      <c r="O1407" s="230">
        <v>88.88797872644338</v>
      </c>
      <c r="P1407" s="230">
        <v>2467.774272830428</v>
      </c>
      <c r="Q1407" s="231" t="s">
        <v>157</v>
      </c>
      <c r="R1407" s="232" t="s">
        <v>70</v>
      </c>
      <c r="S1407" s="232" t="s">
        <v>139</v>
      </c>
    </row>
    <row r="1408" ht="15.75" customHeight="1">
      <c r="A1408" s="227">
        <v>2017.0</v>
      </c>
      <c r="B1408" s="228" t="s">
        <v>46</v>
      </c>
      <c r="C1408" s="229" t="s">
        <v>114</v>
      </c>
      <c r="D1408" s="230">
        <v>0.964157714758954</v>
      </c>
      <c r="E1408" s="230">
        <v>1.1343576060881735</v>
      </c>
      <c r="F1408" s="230">
        <v>1.0800215396496788</v>
      </c>
      <c r="G1408" s="230">
        <v>0.4280883299494427</v>
      </c>
      <c r="H1408" s="230">
        <v>0.5985970474802749</v>
      </c>
      <c r="I1408" s="230">
        <v>0.7152760778067041</v>
      </c>
      <c r="J1408" s="230">
        <v>0.6686792973388813</v>
      </c>
      <c r="K1408" s="230">
        <v>0.6887617150365022</v>
      </c>
      <c r="L1408" s="230">
        <v>0.582739143284317</v>
      </c>
      <c r="M1408" s="230">
        <v>0.5109676962416841</v>
      </c>
      <c r="N1408" s="230">
        <v>0.4698553121527673</v>
      </c>
      <c r="O1408" s="230">
        <v>0.5545760666101914</v>
      </c>
      <c r="P1408" s="230">
        <v>8.396077546397573</v>
      </c>
      <c r="Q1408" s="231" t="s">
        <v>157</v>
      </c>
      <c r="R1408" s="232" t="s">
        <v>70</v>
      </c>
      <c r="S1408" s="232" t="s">
        <v>139</v>
      </c>
    </row>
    <row r="1409" ht="15.75" customHeight="1">
      <c r="A1409" s="227">
        <v>2017.0</v>
      </c>
      <c r="B1409" s="228" t="s">
        <v>46</v>
      </c>
      <c r="C1409" s="229" t="s">
        <v>115</v>
      </c>
      <c r="D1409" s="230">
        <v>2.2623881462232895</v>
      </c>
      <c r="E1409" s="230">
        <v>3.258161219244147</v>
      </c>
      <c r="F1409" s="230">
        <v>4.174452836356118</v>
      </c>
      <c r="G1409" s="230">
        <v>8.074603937855409</v>
      </c>
      <c r="H1409" s="230">
        <v>16.833577034888794</v>
      </c>
      <c r="I1409" s="230">
        <v>16.26133911661842</v>
      </c>
      <c r="J1409" s="230">
        <v>16.623314449490223</v>
      </c>
      <c r="K1409" s="230">
        <v>21.58992297030219</v>
      </c>
      <c r="L1409" s="230">
        <v>19.138210142942906</v>
      </c>
      <c r="M1409" s="230">
        <v>7.028433317436654</v>
      </c>
      <c r="N1409" s="230">
        <v>4.258112730724606</v>
      </c>
      <c r="O1409" s="230">
        <v>2.4647113472685764</v>
      </c>
      <c r="P1409" s="230">
        <v>121.96722724935134</v>
      </c>
      <c r="Q1409" s="231" t="s">
        <v>157</v>
      </c>
      <c r="R1409" s="232" t="s">
        <v>70</v>
      </c>
      <c r="S1409" s="232" t="s">
        <v>139</v>
      </c>
    </row>
    <row r="1410" ht="15.75" customHeight="1">
      <c r="A1410" s="227">
        <v>2017.0</v>
      </c>
      <c r="B1410" s="228" t="s">
        <v>46</v>
      </c>
      <c r="C1410" s="229" t="s">
        <v>116</v>
      </c>
      <c r="D1410" s="230">
        <v>13.796056810754289</v>
      </c>
      <c r="E1410" s="230">
        <v>4.7441489764492415</v>
      </c>
      <c r="F1410" s="230">
        <v>5.510919731198496</v>
      </c>
      <c r="G1410" s="230">
        <v>11.414512997698445</v>
      </c>
      <c r="H1410" s="230">
        <v>8.442441474729433</v>
      </c>
      <c r="I1410" s="230">
        <v>6.571877579961004</v>
      </c>
      <c r="J1410" s="230">
        <v>10.040436986046783</v>
      </c>
      <c r="K1410" s="230">
        <v>10.693317841263575</v>
      </c>
      <c r="L1410" s="230">
        <v>6.417291531865154</v>
      </c>
      <c r="M1410" s="230">
        <v>5.505841831493992</v>
      </c>
      <c r="N1410" s="230">
        <v>4.468159449668635</v>
      </c>
      <c r="O1410" s="230">
        <v>11.86038584213776</v>
      </c>
      <c r="P1410" s="230">
        <v>99.46539105326681</v>
      </c>
      <c r="Q1410" s="231" t="s">
        <v>157</v>
      </c>
      <c r="R1410" s="232" t="s">
        <v>70</v>
      </c>
      <c r="S1410" s="232" t="s">
        <v>139</v>
      </c>
    </row>
    <row r="1411" ht="15.75" customHeight="1">
      <c r="A1411" s="227">
        <v>2017.0</v>
      </c>
      <c r="B1411" s="228" t="s">
        <v>46</v>
      </c>
      <c r="C1411" s="229" t="s">
        <v>117</v>
      </c>
      <c r="D1411" s="230">
        <v>23.93647274710093</v>
      </c>
      <c r="E1411" s="230">
        <v>41.77662408696912</v>
      </c>
      <c r="F1411" s="230">
        <v>56.08545783904226</v>
      </c>
      <c r="G1411" s="230">
        <v>35.884115947919156</v>
      </c>
      <c r="H1411" s="230">
        <v>52.30934002266367</v>
      </c>
      <c r="I1411" s="230">
        <v>62.68055122059729</v>
      </c>
      <c r="J1411" s="230">
        <v>54.04191491253439</v>
      </c>
      <c r="K1411" s="230">
        <v>89.42161435463812</v>
      </c>
      <c r="L1411" s="230">
        <v>45.03895067647444</v>
      </c>
      <c r="M1411" s="230">
        <v>41.05173402385347</v>
      </c>
      <c r="N1411" s="230">
        <v>25.978106166572243</v>
      </c>
      <c r="O1411" s="230">
        <v>16.605646638107274</v>
      </c>
      <c r="P1411" s="230">
        <v>544.8105286364723</v>
      </c>
      <c r="Q1411" s="231" t="s">
        <v>157</v>
      </c>
      <c r="R1411" s="232" t="s">
        <v>70</v>
      </c>
      <c r="S1411" s="232" t="s">
        <v>139</v>
      </c>
    </row>
    <row r="1412" ht="15.75" customHeight="1">
      <c r="A1412" s="227">
        <v>2017.0</v>
      </c>
      <c r="B1412" s="228" t="s">
        <v>46</v>
      </c>
      <c r="C1412" s="229" t="s">
        <v>118</v>
      </c>
      <c r="D1412" s="230">
        <v>40.95907541883746</v>
      </c>
      <c r="E1412" s="230">
        <v>50.913291888750685</v>
      </c>
      <c r="F1412" s="230">
        <v>66.85085194624656</v>
      </c>
      <c r="G1412" s="230">
        <v>55.801321213422455</v>
      </c>
      <c r="H1412" s="230">
        <v>78.18395557976217</v>
      </c>
      <c r="I1412" s="230">
        <v>86.22904399498341</v>
      </c>
      <c r="J1412" s="230">
        <v>81.37434564541027</v>
      </c>
      <c r="K1412" s="230">
        <v>122.39361688124039</v>
      </c>
      <c r="L1412" s="230">
        <v>71.17719149456681</v>
      </c>
      <c r="M1412" s="230">
        <v>54.096976869025795</v>
      </c>
      <c r="N1412" s="230">
        <v>35.17423365911825</v>
      </c>
      <c r="O1412" s="230">
        <v>31.4853198941238</v>
      </c>
      <c r="P1412" s="230">
        <v>774.6392244854881</v>
      </c>
      <c r="Q1412" s="231" t="s">
        <v>157</v>
      </c>
      <c r="R1412" s="232" t="s">
        <v>70</v>
      </c>
      <c r="S1412" s="232" t="s">
        <v>139</v>
      </c>
    </row>
    <row r="1413" ht="15.75" customHeight="1">
      <c r="A1413" s="227">
        <v>2017.0</v>
      </c>
      <c r="B1413" s="228" t="s">
        <v>46</v>
      </c>
      <c r="C1413" s="229" t="s">
        <v>119</v>
      </c>
      <c r="D1413" s="230">
        <v>0.39079485977374984</v>
      </c>
      <c r="E1413" s="230">
        <v>0.737432489425079</v>
      </c>
      <c r="F1413" s="230">
        <v>0.5577764369910365</v>
      </c>
      <c r="G1413" s="230">
        <v>0.1848954750859746</v>
      </c>
      <c r="H1413" s="230">
        <v>0.2833625505023682</v>
      </c>
      <c r="I1413" s="230">
        <v>0.30313687158497377</v>
      </c>
      <c r="J1413" s="230">
        <v>0.3405522288966481</v>
      </c>
      <c r="K1413" s="230">
        <v>0.29801298814572763</v>
      </c>
      <c r="L1413" s="230">
        <v>0.38986189778534364</v>
      </c>
      <c r="M1413" s="230">
        <v>0.2433133679523281</v>
      </c>
      <c r="N1413" s="230">
        <v>0.31062931342226907</v>
      </c>
      <c r="O1413" s="230">
        <v>0.42942363188742194</v>
      </c>
      <c r="P1413" s="230">
        <v>4.469192111452921</v>
      </c>
      <c r="Q1413" s="231" t="s">
        <v>157</v>
      </c>
      <c r="R1413" s="232" t="s">
        <v>70</v>
      </c>
      <c r="S1413" s="232" t="s">
        <v>139</v>
      </c>
    </row>
    <row r="1414" ht="15.75" customHeight="1">
      <c r="A1414" s="227">
        <v>2017.0</v>
      </c>
      <c r="B1414" s="228" t="s">
        <v>46</v>
      </c>
      <c r="C1414" s="229" t="s">
        <v>120</v>
      </c>
      <c r="D1414" s="230">
        <v>0.26304770068583266</v>
      </c>
      <c r="E1414" s="230">
        <v>0.4318189656016984</v>
      </c>
      <c r="F1414" s="230">
        <v>0.5648554807808042</v>
      </c>
      <c r="G1414" s="230">
        <v>1.1684367231993535</v>
      </c>
      <c r="H1414" s="230">
        <v>2.4091720035548225</v>
      </c>
      <c r="I1414" s="230">
        <v>2.1343678039806617</v>
      </c>
      <c r="J1414" s="230">
        <v>2.296496762863234</v>
      </c>
      <c r="K1414" s="230">
        <v>3.1775657453890953</v>
      </c>
      <c r="L1414" s="230">
        <v>2.9845365216539106</v>
      </c>
      <c r="M1414" s="230">
        <v>1.0744295451765744</v>
      </c>
      <c r="N1414" s="230">
        <v>0.6970376552902069</v>
      </c>
      <c r="O1414" s="230">
        <v>0.3105686841136825</v>
      </c>
      <c r="P1414" s="230">
        <v>17.512333592289878</v>
      </c>
      <c r="Q1414" s="231" t="s">
        <v>157</v>
      </c>
      <c r="R1414" s="232" t="s">
        <v>70</v>
      </c>
      <c r="S1414" s="232" t="s">
        <v>139</v>
      </c>
    </row>
    <row r="1415" ht="15.75" customHeight="1">
      <c r="A1415" s="227">
        <v>2017.0</v>
      </c>
      <c r="B1415" s="228" t="s">
        <v>46</v>
      </c>
      <c r="C1415" s="229" t="s">
        <v>121</v>
      </c>
      <c r="D1415" s="230">
        <v>5.518422724301716</v>
      </c>
      <c r="E1415" s="230">
        <v>2.2591185602139245</v>
      </c>
      <c r="F1415" s="230">
        <v>2.5632184796272073</v>
      </c>
      <c r="G1415" s="230">
        <v>4.227597406554979</v>
      </c>
      <c r="H1415" s="230">
        <v>3.837473397604288</v>
      </c>
      <c r="I1415" s="230">
        <v>3.129465514267145</v>
      </c>
      <c r="J1415" s="230">
        <v>4.016174794418713</v>
      </c>
      <c r="K1415" s="230">
        <v>4.112814554332144</v>
      </c>
      <c r="L1415" s="230">
        <v>2.957277203624495</v>
      </c>
      <c r="M1415" s="230">
        <v>2.572823285744856</v>
      </c>
      <c r="N1415" s="230">
        <v>2.2010637683096723</v>
      </c>
      <c r="O1415" s="230">
        <v>4.561686862360676</v>
      </c>
      <c r="P1415" s="230">
        <v>41.95713655135981</v>
      </c>
      <c r="Q1415" s="231" t="s">
        <v>157</v>
      </c>
      <c r="R1415" s="232" t="s">
        <v>70</v>
      </c>
      <c r="S1415" s="232" t="s">
        <v>139</v>
      </c>
    </row>
    <row r="1416" ht="15.75" customHeight="1">
      <c r="A1416" s="227">
        <v>2017.0</v>
      </c>
      <c r="B1416" s="228" t="s">
        <v>46</v>
      </c>
      <c r="C1416" s="229" t="s">
        <v>122</v>
      </c>
      <c r="D1416" s="230">
        <v>23.93647274710093</v>
      </c>
      <c r="E1416" s="230">
        <v>41.77662408696912</v>
      </c>
      <c r="F1416" s="230">
        <v>56.08545783904226</v>
      </c>
      <c r="G1416" s="230">
        <v>35.884115947919156</v>
      </c>
      <c r="H1416" s="230">
        <v>52.30934002266367</v>
      </c>
      <c r="I1416" s="230">
        <v>62.68055122059729</v>
      </c>
      <c r="J1416" s="230">
        <v>54.04191491253439</v>
      </c>
      <c r="K1416" s="230">
        <v>89.42161435463812</v>
      </c>
      <c r="L1416" s="230">
        <v>45.03895067647444</v>
      </c>
      <c r="M1416" s="230">
        <v>41.05173402385347</v>
      </c>
      <c r="N1416" s="230">
        <v>25.978106166572243</v>
      </c>
      <c r="O1416" s="230">
        <v>16.605646638107274</v>
      </c>
      <c r="P1416" s="230">
        <v>544.8105286364723</v>
      </c>
      <c r="Q1416" s="231" t="s">
        <v>157</v>
      </c>
      <c r="R1416" s="232" t="s">
        <v>70</v>
      </c>
      <c r="S1416" s="232" t="s">
        <v>139</v>
      </c>
    </row>
    <row r="1417" ht="15.75" customHeight="1">
      <c r="A1417" s="227">
        <v>2017.0</v>
      </c>
      <c r="B1417" s="228" t="s">
        <v>46</v>
      </c>
      <c r="C1417" s="229" t="s">
        <v>123</v>
      </c>
      <c r="D1417" s="230">
        <v>30.108738031862227</v>
      </c>
      <c r="E1417" s="230">
        <v>45.204994102209824</v>
      </c>
      <c r="F1417" s="230">
        <v>59.771308236441314</v>
      </c>
      <c r="G1417" s="230">
        <v>41.46504555275946</v>
      </c>
      <c r="H1417" s="230">
        <v>58.83934797432515</v>
      </c>
      <c r="I1417" s="230">
        <v>68.24752141043007</v>
      </c>
      <c r="J1417" s="230">
        <v>60.69513869871298</v>
      </c>
      <c r="K1417" s="230">
        <v>97.01000764250509</v>
      </c>
      <c r="L1417" s="230">
        <v>51.37062629953819</v>
      </c>
      <c r="M1417" s="230">
        <v>44.942300222727226</v>
      </c>
      <c r="N1417" s="230">
        <v>29.18683690359439</v>
      </c>
      <c r="O1417" s="230">
        <v>21.907325816469054</v>
      </c>
      <c r="P1417" s="230">
        <v>608.7491908915752</v>
      </c>
      <c r="Q1417" s="231" t="s">
        <v>157</v>
      </c>
      <c r="R1417" s="232" t="s">
        <v>70</v>
      </c>
      <c r="S1417" s="232" t="s">
        <v>139</v>
      </c>
    </row>
    <row r="1418" ht="15.75" customHeight="1">
      <c r="A1418" s="227">
        <v>2017.0</v>
      </c>
      <c r="B1418" s="228" t="s">
        <v>46</v>
      </c>
      <c r="C1418" s="229" t="s">
        <v>124</v>
      </c>
      <c r="D1418" s="230">
        <v>441.0</v>
      </c>
      <c r="E1418" s="230">
        <v>441.0</v>
      </c>
      <c r="F1418" s="230">
        <v>441.0</v>
      </c>
      <c r="G1418" s="230">
        <v>441.0</v>
      </c>
      <c r="H1418" s="230">
        <v>441.0</v>
      </c>
      <c r="I1418" s="230">
        <v>441.0</v>
      </c>
      <c r="J1418" s="230">
        <v>441.0</v>
      </c>
      <c r="K1418" s="230">
        <v>441.0</v>
      </c>
      <c r="L1418" s="230">
        <v>441.0</v>
      </c>
      <c r="M1418" s="230">
        <v>441.0</v>
      </c>
      <c r="N1418" s="230">
        <v>441.0</v>
      </c>
      <c r="O1418" s="230">
        <v>441.0</v>
      </c>
      <c r="P1418" s="230">
        <v>441.0</v>
      </c>
      <c r="Q1418" s="231" t="s">
        <v>157</v>
      </c>
      <c r="R1418" s="232" t="s">
        <v>70</v>
      </c>
      <c r="S1418" s="232" t="s">
        <v>139</v>
      </c>
    </row>
    <row r="1419" ht="15.75" customHeight="1">
      <c r="A1419" s="227">
        <v>2017.0</v>
      </c>
      <c r="B1419" s="228" t="s">
        <v>46</v>
      </c>
      <c r="C1419" s="229" t="s">
        <v>125</v>
      </c>
      <c r="D1419" s="230">
        <v>1779.716049382716</v>
      </c>
      <c r="E1419" s="230">
        <v>1783.79012345679</v>
      </c>
      <c r="F1419" s="230">
        <v>2447.641975308642</v>
      </c>
      <c r="G1419" s="230">
        <v>3164.0</v>
      </c>
      <c r="H1419" s="230">
        <v>3164.0</v>
      </c>
      <c r="I1419" s="230">
        <v>3164.0</v>
      </c>
      <c r="J1419" s="230">
        <v>3326.0</v>
      </c>
      <c r="K1419" s="230">
        <v>3326.0</v>
      </c>
      <c r="L1419" s="230">
        <v>3164.0</v>
      </c>
      <c r="M1419" s="230">
        <v>3164.0</v>
      </c>
      <c r="N1419" s="230">
        <v>2183.7283950617284</v>
      </c>
      <c r="O1419" s="230">
        <v>1875.4567901234568</v>
      </c>
      <c r="P1419" s="230">
        <v>3326.0</v>
      </c>
      <c r="Q1419" s="231" t="s">
        <v>157</v>
      </c>
      <c r="R1419" s="232" t="s">
        <v>70</v>
      </c>
      <c r="S1419" s="232" t="s">
        <v>139</v>
      </c>
    </row>
    <row r="1420" ht="15.75" customHeight="1">
      <c r="A1420" s="227">
        <v>2017.0</v>
      </c>
      <c r="B1420" s="228" t="s">
        <v>46</v>
      </c>
      <c r="C1420" s="229" t="s">
        <v>126</v>
      </c>
      <c r="D1420" s="230">
        <v>2220.716049382716</v>
      </c>
      <c r="E1420" s="230">
        <v>2224.79012345679</v>
      </c>
      <c r="F1420" s="230">
        <v>2888.641975308642</v>
      </c>
      <c r="G1420" s="230">
        <v>3605.0</v>
      </c>
      <c r="H1420" s="230">
        <v>3605.0</v>
      </c>
      <c r="I1420" s="230">
        <v>3605.0</v>
      </c>
      <c r="J1420" s="230">
        <v>3767.0</v>
      </c>
      <c r="K1420" s="230">
        <v>3767.0</v>
      </c>
      <c r="L1420" s="230">
        <v>3605.0</v>
      </c>
      <c r="M1420" s="230">
        <v>3605.0</v>
      </c>
      <c r="N1420" s="230">
        <v>2624.7283950617284</v>
      </c>
      <c r="O1420" s="230">
        <v>2316.456790123457</v>
      </c>
      <c r="P1420" s="230">
        <v>3767.0</v>
      </c>
      <c r="Q1420" s="231" t="s">
        <v>157</v>
      </c>
      <c r="R1420" s="232" t="s">
        <v>70</v>
      </c>
      <c r="S1420" s="232" t="s">
        <v>139</v>
      </c>
    </row>
    <row r="1421" ht="15.75" customHeight="1">
      <c r="A1421" s="227">
        <v>2017.0</v>
      </c>
      <c r="B1421" s="228" t="s">
        <v>46</v>
      </c>
      <c r="C1421" s="229" t="s">
        <v>127</v>
      </c>
      <c r="D1421" s="230">
        <v>3214.905939273377</v>
      </c>
      <c r="E1421" s="230">
        <v>1742.4251385519092</v>
      </c>
      <c r="F1421" s="230">
        <v>2096.363822844031</v>
      </c>
      <c r="G1421" s="230">
        <v>3778.930118966156</v>
      </c>
      <c r="H1421" s="230">
        <v>4771.791931716936</v>
      </c>
      <c r="I1421" s="230">
        <v>4402.106440382449</v>
      </c>
      <c r="J1421" s="230">
        <v>5737.582085095292</v>
      </c>
      <c r="K1421" s="230">
        <v>6860.714306967448</v>
      </c>
      <c r="L1421" s="230">
        <v>4884.37521796946</v>
      </c>
      <c r="M1421" s="230">
        <v>2633.8893376836527</v>
      </c>
      <c r="N1421" s="230">
        <v>1807.3411950878635</v>
      </c>
      <c r="O1421" s="230">
        <v>2831.9202773700977</v>
      </c>
      <c r="P1421" s="230">
        <v>44762.34581190867</v>
      </c>
      <c r="Q1421" s="231" t="s">
        <v>157</v>
      </c>
      <c r="R1421" s="232" t="s">
        <v>70</v>
      </c>
      <c r="S1421" s="232" t="s">
        <v>139</v>
      </c>
    </row>
    <row r="1422" ht="15.75" customHeight="1">
      <c r="A1422" s="227">
        <v>2017.0</v>
      </c>
      <c r="B1422" s="228" t="s">
        <v>46</v>
      </c>
      <c r="C1422" s="229" t="s">
        <v>128</v>
      </c>
      <c r="D1422" s="230">
        <v>568.0084774163197</v>
      </c>
      <c r="E1422" s="230">
        <v>401.1673936502045</v>
      </c>
      <c r="F1422" s="230">
        <v>453.0141395631931</v>
      </c>
      <c r="G1422" s="230">
        <v>643.2110308779522</v>
      </c>
      <c r="H1422" s="230">
        <v>728.4711214745275</v>
      </c>
      <c r="I1422" s="230">
        <v>687.6687425402035</v>
      </c>
      <c r="J1422" s="230">
        <v>768.9908030712095</v>
      </c>
      <c r="K1422" s="230">
        <v>868.6816739337096</v>
      </c>
      <c r="L1422" s="230">
        <v>728.1447323276185</v>
      </c>
      <c r="M1422" s="230">
        <v>514.1596138122046</v>
      </c>
      <c r="N1422" s="230">
        <v>418.2154216776786</v>
      </c>
      <c r="O1422" s="230">
        <v>529.929238041471</v>
      </c>
      <c r="P1422" s="230">
        <v>609.1385323655244</v>
      </c>
      <c r="Q1422" s="231" t="s">
        <v>157</v>
      </c>
      <c r="R1422" s="232" t="s">
        <v>70</v>
      </c>
      <c r="S1422" s="232" t="s">
        <v>139</v>
      </c>
    </row>
    <row r="1423" ht="15.75" customHeight="1">
      <c r="A1423" s="227">
        <v>2017.0</v>
      </c>
      <c r="B1423" s="228" t="s">
        <v>46</v>
      </c>
      <c r="C1423" s="229" t="s">
        <v>129</v>
      </c>
      <c r="D1423" s="230">
        <v>60.48814049796768</v>
      </c>
      <c r="E1423" s="230">
        <v>30.171174962979734</v>
      </c>
      <c r="F1423" s="230">
        <v>37.38754095029462</v>
      </c>
      <c r="G1423" s="230">
        <v>72.46196597968842</v>
      </c>
      <c r="H1423" s="230">
        <v>91.07319770038534</v>
      </c>
      <c r="I1423" s="230">
        <v>82.95534006771948</v>
      </c>
      <c r="J1423" s="230">
        <v>99.29753195922966</v>
      </c>
      <c r="K1423" s="230">
        <v>120.01278496870704</v>
      </c>
      <c r="L1423" s="230">
        <v>92.29921252115311</v>
      </c>
      <c r="M1423" s="230">
        <v>48.22473405055494</v>
      </c>
      <c r="N1423" s="230">
        <v>32.928592287580855</v>
      </c>
      <c r="O1423" s="230">
        <v>54.22074689125162</v>
      </c>
      <c r="P1423" s="230">
        <v>821.5209628375126</v>
      </c>
      <c r="Q1423" s="231" t="s">
        <v>157</v>
      </c>
      <c r="R1423" s="232" t="s">
        <v>70</v>
      </c>
      <c r="S1423" s="232" t="s">
        <v>139</v>
      </c>
    </row>
    <row r="1424" ht="15.75" customHeight="1">
      <c r="A1424" s="227">
        <v>2017.0</v>
      </c>
      <c r="B1424" s="228" t="s">
        <v>46</v>
      </c>
      <c r="C1424" s="229" t="s">
        <v>130</v>
      </c>
      <c r="D1424" s="230">
        <v>21.868046655108152</v>
      </c>
      <c r="E1424" s="230">
        <v>11.37534178969711</v>
      </c>
      <c r="F1424" s="230">
        <v>12.548439646626468</v>
      </c>
      <c r="G1424" s="230">
        <v>20.02560693816207</v>
      </c>
      <c r="H1424" s="230">
        <v>22.96274186894905</v>
      </c>
      <c r="I1424" s="230">
        <v>19.61922427784887</v>
      </c>
      <c r="J1424" s="230">
        <v>23.93911008098826</v>
      </c>
      <c r="K1424" s="230">
        <v>27.391236195477447</v>
      </c>
      <c r="L1424" s="230">
        <v>22.37748834992832</v>
      </c>
      <c r="M1424" s="230">
        <v>14.084667365523305</v>
      </c>
      <c r="N1424" s="230">
        <v>11.430700054266978</v>
      </c>
      <c r="O1424" s="230">
        <v>18.969466565991688</v>
      </c>
      <c r="P1424" s="230">
        <v>226.59206978856773</v>
      </c>
      <c r="Q1424" s="231" t="s">
        <v>157</v>
      </c>
      <c r="R1424" s="232" t="s">
        <v>70</v>
      </c>
      <c r="S1424" s="232" t="s">
        <v>139</v>
      </c>
    </row>
    <row r="1425" ht="15.75" customHeight="1">
      <c r="A1425" s="227">
        <v>2017.0</v>
      </c>
      <c r="B1425" s="228" t="s">
        <v>46</v>
      </c>
      <c r="C1425" s="229" t="s">
        <v>131</v>
      </c>
      <c r="D1425" s="230">
        <v>17.022602671736532</v>
      </c>
      <c r="E1425" s="230">
        <v>9.136667801781563</v>
      </c>
      <c r="F1425" s="230">
        <v>10.765394107204294</v>
      </c>
      <c r="G1425" s="230">
        <v>19.9172052655033</v>
      </c>
      <c r="H1425" s="230">
        <v>25.8746155570985</v>
      </c>
      <c r="I1425" s="230">
        <v>23.548492774386126</v>
      </c>
      <c r="J1425" s="230">
        <v>27.332430732875885</v>
      </c>
      <c r="K1425" s="230">
        <v>32.97200252660227</v>
      </c>
      <c r="L1425" s="230">
        <v>26.138240818092378</v>
      </c>
      <c r="M1425" s="230">
        <v>13.045242845172329</v>
      </c>
      <c r="N1425" s="230">
        <v>9.196127492546008</v>
      </c>
      <c r="O1425" s="230">
        <v>14.879673256016527</v>
      </c>
      <c r="P1425" s="230">
        <v>229.82869584901573</v>
      </c>
      <c r="Q1425" s="231" t="s">
        <v>157</v>
      </c>
      <c r="R1425" s="232" t="s">
        <v>70</v>
      </c>
      <c r="S1425" s="232" t="s">
        <v>139</v>
      </c>
    </row>
    <row r="1426" ht="15.75" customHeight="1">
      <c r="A1426" s="227">
        <v>2017.0</v>
      </c>
      <c r="B1426" s="228" t="s">
        <v>46</v>
      </c>
      <c r="C1426" s="229" t="s">
        <v>132</v>
      </c>
      <c r="D1426" s="230">
        <v>6.172265284761298</v>
      </c>
      <c r="E1426" s="230">
        <v>3.428370015240702</v>
      </c>
      <c r="F1426" s="230">
        <v>3.685850397399048</v>
      </c>
      <c r="G1426" s="230">
        <v>5.580929604840307</v>
      </c>
      <c r="H1426" s="230">
        <v>6.530007951661478</v>
      </c>
      <c r="I1426" s="230">
        <v>5.56697018983278</v>
      </c>
      <c r="J1426" s="230">
        <v>6.653223786178595</v>
      </c>
      <c r="K1426" s="230">
        <v>7.588393287866967</v>
      </c>
      <c r="L1426" s="230">
        <v>6.331675623063749</v>
      </c>
      <c r="M1426" s="230">
        <v>3.890566198873758</v>
      </c>
      <c r="N1426" s="230">
        <v>3.2087307370221483</v>
      </c>
      <c r="O1426" s="230">
        <v>5.3016791783617805</v>
      </c>
      <c r="P1426" s="230">
        <v>63.93866225510261</v>
      </c>
      <c r="Q1426" s="231" t="s">
        <v>157</v>
      </c>
      <c r="R1426" s="232" t="s">
        <v>70</v>
      </c>
      <c r="S1426" s="232" t="s">
        <v>139</v>
      </c>
    </row>
    <row r="1427" ht="15.75" customHeight="1">
      <c r="A1427" s="227">
        <v>2018.0</v>
      </c>
      <c r="B1427" s="228" t="s">
        <v>46</v>
      </c>
      <c r="C1427" s="229" t="s">
        <v>73</v>
      </c>
      <c r="D1427" s="230">
        <v>5502.958965673351</v>
      </c>
      <c r="E1427" s="230">
        <v>5753.903149026978</v>
      </c>
      <c r="F1427" s="230">
        <v>7540.841059413091</v>
      </c>
      <c r="G1427" s="230">
        <v>7470.918662559705</v>
      </c>
      <c r="H1427" s="230">
        <v>10506.61573317237</v>
      </c>
      <c r="I1427" s="230">
        <v>10295.762111840806</v>
      </c>
      <c r="J1427" s="230">
        <v>11047.02810170775</v>
      </c>
      <c r="K1427" s="230">
        <v>16798.114781226246</v>
      </c>
      <c r="L1427" s="230">
        <v>9376.73293013288</v>
      </c>
      <c r="M1427" s="230">
        <v>6430.809672762975</v>
      </c>
      <c r="N1427" s="230">
        <v>4135.419055350991</v>
      </c>
      <c r="O1427" s="230">
        <v>4283.869675870673</v>
      </c>
      <c r="P1427" s="230">
        <v>99142.97389873782</v>
      </c>
      <c r="Q1427" s="231" t="s">
        <v>158</v>
      </c>
      <c r="R1427" s="232" t="s">
        <v>70</v>
      </c>
      <c r="S1427" s="232" t="s">
        <v>139</v>
      </c>
    </row>
    <row r="1428" ht="15.75" customHeight="1">
      <c r="A1428" s="227">
        <v>2018.0</v>
      </c>
      <c r="B1428" s="228" t="s">
        <v>46</v>
      </c>
      <c r="C1428" s="229" t="s">
        <v>77</v>
      </c>
      <c r="D1428" s="230">
        <v>1849.8680907117084</v>
      </c>
      <c r="E1428" s="230">
        <v>1981.853277917302</v>
      </c>
      <c r="F1428" s="230">
        <v>2605.3441856146483</v>
      </c>
      <c r="G1428" s="230">
        <v>2569.673320002277</v>
      </c>
      <c r="H1428" s="230">
        <v>3613.7253666289153</v>
      </c>
      <c r="I1428" s="230">
        <v>3543.7644994492803</v>
      </c>
      <c r="J1428" s="230">
        <v>3810.3644827828994</v>
      </c>
      <c r="K1428" s="230">
        <v>5802.630609452555</v>
      </c>
      <c r="L1428" s="230">
        <v>3230.7702374820265</v>
      </c>
      <c r="M1428" s="230">
        <v>2236.9603148463534</v>
      </c>
      <c r="N1428" s="230">
        <v>1425.1141292728971</v>
      </c>
      <c r="O1428" s="230">
        <v>1442.824328187577</v>
      </c>
      <c r="P1428" s="230">
        <v>34112.89284234845</v>
      </c>
      <c r="Q1428" s="231" t="s">
        <v>158</v>
      </c>
      <c r="R1428" s="232" t="s">
        <v>70</v>
      </c>
      <c r="S1428" s="232" t="s">
        <v>139</v>
      </c>
    </row>
    <row r="1429" ht="15.75" customHeight="1">
      <c r="A1429" s="227">
        <v>2018.0</v>
      </c>
      <c r="B1429" s="228" t="s">
        <v>46</v>
      </c>
      <c r="C1429" s="229" t="s">
        <v>78</v>
      </c>
      <c r="D1429" s="230">
        <v>7352.827056385059</v>
      </c>
      <c r="E1429" s="230">
        <v>7735.75642694428</v>
      </c>
      <c r="F1429" s="230">
        <v>10146.18524502774</v>
      </c>
      <c r="G1429" s="230">
        <v>10040.591982561982</v>
      </c>
      <c r="H1429" s="230">
        <v>14120.341099801284</v>
      </c>
      <c r="I1429" s="230">
        <v>13839.526611290086</v>
      </c>
      <c r="J1429" s="230">
        <v>14857.39258449065</v>
      </c>
      <c r="K1429" s="230">
        <v>22600.7453906788</v>
      </c>
      <c r="L1429" s="230">
        <v>12607.503167614905</v>
      </c>
      <c r="M1429" s="230">
        <v>8667.769987609328</v>
      </c>
      <c r="N1429" s="230">
        <v>5560.533184623888</v>
      </c>
      <c r="O1429" s="230">
        <v>5726.69400405825</v>
      </c>
      <c r="P1429" s="230">
        <v>133255.86674108624</v>
      </c>
      <c r="Q1429" s="231" t="s">
        <v>158</v>
      </c>
      <c r="R1429" s="232" t="s">
        <v>70</v>
      </c>
      <c r="S1429" s="232" t="s">
        <v>139</v>
      </c>
    </row>
    <row r="1430" ht="15.75" customHeight="1">
      <c r="A1430" s="227">
        <v>2018.0</v>
      </c>
      <c r="B1430" s="228" t="s">
        <v>46</v>
      </c>
      <c r="C1430" s="229" t="s">
        <v>79</v>
      </c>
      <c r="D1430" s="230">
        <v>4585.799138061126</v>
      </c>
      <c r="E1430" s="230">
        <v>4794.919290855816</v>
      </c>
      <c r="F1430" s="230">
        <v>6284.034216177575</v>
      </c>
      <c r="G1430" s="230">
        <v>6225.765552133086</v>
      </c>
      <c r="H1430" s="230">
        <v>8755.513110976975</v>
      </c>
      <c r="I1430" s="230">
        <v>8579.80175986734</v>
      </c>
      <c r="J1430" s="230">
        <v>9205.856751423125</v>
      </c>
      <c r="K1430" s="230">
        <v>13998.428984355203</v>
      </c>
      <c r="L1430" s="230">
        <v>7813.944108444066</v>
      </c>
      <c r="M1430" s="230">
        <v>5359.008060635813</v>
      </c>
      <c r="N1430" s="230">
        <v>3446.182546125826</v>
      </c>
      <c r="O1430" s="230">
        <v>3569.8913965588945</v>
      </c>
      <c r="P1430" s="230">
        <v>82619.14491561486</v>
      </c>
      <c r="Q1430" s="231" t="s">
        <v>158</v>
      </c>
      <c r="R1430" s="232" t="s">
        <v>70</v>
      </c>
      <c r="S1430" s="232" t="s">
        <v>139</v>
      </c>
    </row>
    <row r="1431" ht="15.75" customHeight="1">
      <c r="A1431" s="227">
        <v>2018.0</v>
      </c>
      <c r="B1431" s="228" t="s">
        <v>46</v>
      </c>
      <c r="C1431" s="229" t="s">
        <v>80</v>
      </c>
      <c r="D1431" s="230">
        <v>917.1598276122252</v>
      </c>
      <c r="E1431" s="230">
        <v>958.9838581711633</v>
      </c>
      <c r="F1431" s="230">
        <v>1256.8068432355153</v>
      </c>
      <c r="G1431" s="230">
        <v>1245.1531104266173</v>
      </c>
      <c r="H1431" s="230">
        <v>1751.102622195395</v>
      </c>
      <c r="I1431" s="230">
        <v>1715.960351973468</v>
      </c>
      <c r="J1431" s="230">
        <v>1841.171350284625</v>
      </c>
      <c r="K1431" s="230">
        <v>2799.685796871041</v>
      </c>
      <c r="L1431" s="230">
        <v>1562.7888216888134</v>
      </c>
      <c r="M1431" s="230">
        <v>1071.8016121271628</v>
      </c>
      <c r="N1431" s="230">
        <v>689.2365092251652</v>
      </c>
      <c r="O1431" s="230">
        <v>713.978279311779</v>
      </c>
      <c r="P1431" s="230">
        <v>16523.82898312297</v>
      </c>
      <c r="Q1431" s="231" t="s">
        <v>158</v>
      </c>
      <c r="R1431" s="232" t="s">
        <v>70</v>
      </c>
      <c r="S1431" s="232" t="s">
        <v>139</v>
      </c>
    </row>
    <row r="1432" ht="15.75" customHeight="1">
      <c r="A1432" s="227">
        <v>2018.0</v>
      </c>
      <c r="B1432" s="228" t="s">
        <v>46</v>
      </c>
      <c r="C1432" s="229" t="s">
        <v>81</v>
      </c>
      <c r="D1432" s="230">
        <v>425.6415056485856</v>
      </c>
      <c r="E1432" s="230">
        <v>373.26561121052885</v>
      </c>
      <c r="F1432" s="230">
        <v>334.267506137056</v>
      </c>
      <c r="G1432" s="230">
        <v>180.72842958785986</v>
      </c>
      <c r="H1432" s="230">
        <v>240.87911490724923</v>
      </c>
      <c r="I1432" s="230">
        <v>297.74155215746305</v>
      </c>
      <c r="J1432" s="230">
        <v>346.6093638953451</v>
      </c>
      <c r="K1432" s="230">
        <v>372.84187628403646</v>
      </c>
      <c r="L1432" s="230">
        <v>244.65530479221349</v>
      </c>
      <c r="M1432" s="230">
        <v>223.8833096785303</v>
      </c>
      <c r="N1432" s="230">
        <v>267.4585566370864</v>
      </c>
      <c r="O1432" s="230">
        <v>318.51660793490237</v>
      </c>
      <c r="P1432" s="230">
        <v>3626.4887388708567</v>
      </c>
      <c r="Q1432" s="231" t="s">
        <v>158</v>
      </c>
      <c r="R1432" s="232" t="s">
        <v>70</v>
      </c>
      <c r="S1432" s="232" t="s">
        <v>139</v>
      </c>
    </row>
    <row r="1433" ht="15.75" customHeight="1">
      <c r="A1433" s="227">
        <v>2018.0</v>
      </c>
      <c r="B1433" s="228" t="s">
        <v>46</v>
      </c>
      <c r="C1433" s="229" t="s">
        <v>82</v>
      </c>
      <c r="D1433" s="230">
        <v>530.4325048165666</v>
      </c>
      <c r="E1433" s="230">
        <v>656.3552192885288</v>
      </c>
      <c r="F1433" s="230">
        <v>941.5429270672336</v>
      </c>
      <c r="G1433" s="230">
        <v>1851.4089227192435</v>
      </c>
      <c r="H1433" s="230">
        <v>3541.424960718451</v>
      </c>
      <c r="I1433" s="230">
        <v>3383.315513570599</v>
      </c>
      <c r="J1433" s="230">
        <v>3753.6472152728916</v>
      </c>
      <c r="K1433" s="230">
        <v>5036.137355040799</v>
      </c>
      <c r="L1433" s="230">
        <v>3862.567657541951</v>
      </c>
      <c r="M1433" s="230">
        <v>1702.506352373301</v>
      </c>
      <c r="N1433" s="230">
        <v>956.4750262155753</v>
      </c>
      <c r="O1433" s="230">
        <v>669.5294667972828</v>
      </c>
      <c r="P1433" s="230">
        <v>26885.343121422422</v>
      </c>
      <c r="Q1433" s="231" t="s">
        <v>158</v>
      </c>
      <c r="R1433" s="232" t="s">
        <v>70</v>
      </c>
      <c r="S1433" s="232" t="s">
        <v>139</v>
      </c>
    </row>
    <row r="1434" ht="15.75" customHeight="1">
      <c r="A1434" s="227">
        <v>2018.0</v>
      </c>
      <c r="B1434" s="228" t="s">
        <v>46</v>
      </c>
      <c r="C1434" s="229" t="s">
        <v>83</v>
      </c>
      <c r="D1434" s="230">
        <v>2477.882373445783</v>
      </c>
      <c r="E1434" s="230">
        <v>851.6617051797114</v>
      </c>
      <c r="F1434" s="230">
        <v>976.4838819139408</v>
      </c>
      <c r="G1434" s="230">
        <v>2031.5160868003968</v>
      </c>
      <c r="H1434" s="230">
        <v>1519.5447811156844</v>
      </c>
      <c r="I1434" s="230">
        <v>1178.102959556454</v>
      </c>
      <c r="J1434" s="230">
        <v>1772.2368850694988</v>
      </c>
      <c r="K1434" s="230">
        <v>1922.1180077923345</v>
      </c>
      <c r="L1434" s="230">
        <v>1134.351470690373</v>
      </c>
      <c r="M1434" s="230">
        <v>988.1103116882243</v>
      </c>
      <c r="N1434" s="230">
        <v>800.2695768801854</v>
      </c>
      <c r="O1434" s="230">
        <v>2136.9100413299034</v>
      </c>
      <c r="P1434" s="230">
        <v>17789.18808146249</v>
      </c>
      <c r="Q1434" s="231" t="s">
        <v>158</v>
      </c>
      <c r="R1434" s="232" t="s">
        <v>70</v>
      </c>
      <c r="S1434" s="232" t="s">
        <v>139</v>
      </c>
    </row>
    <row r="1435" ht="15.75" customHeight="1">
      <c r="A1435" s="227">
        <v>2018.0</v>
      </c>
      <c r="B1435" s="228" t="s">
        <v>46</v>
      </c>
      <c r="C1435" s="229" t="s">
        <v>84</v>
      </c>
      <c r="D1435" s="230">
        <v>3918.870672474124</v>
      </c>
      <c r="E1435" s="230">
        <v>5854.473891265511</v>
      </c>
      <c r="F1435" s="230">
        <v>7893.8909299095085</v>
      </c>
      <c r="G1435" s="230">
        <v>5976.938543454481</v>
      </c>
      <c r="H1435" s="230">
        <v>8818.4922430599</v>
      </c>
      <c r="I1435" s="230">
        <v>8980.36658600557</v>
      </c>
      <c r="J1435" s="230">
        <v>8984.899120252914</v>
      </c>
      <c r="K1435" s="230">
        <v>15269.64815156163</v>
      </c>
      <c r="L1435" s="230">
        <v>7365.928734590368</v>
      </c>
      <c r="M1435" s="230">
        <v>5753.2700138692735</v>
      </c>
      <c r="N1435" s="230">
        <v>3536.3300248910405</v>
      </c>
      <c r="O1435" s="230">
        <v>2601.7378879961616</v>
      </c>
      <c r="P1435" s="230">
        <v>84954.8467993305</v>
      </c>
      <c r="Q1435" s="231" t="s">
        <v>158</v>
      </c>
      <c r="R1435" s="232" t="s">
        <v>70</v>
      </c>
      <c r="S1435" s="232" t="s">
        <v>139</v>
      </c>
    </row>
    <row r="1436" ht="15.75" customHeight="1">
      <c r="A1436" s="227">
        <v>2018.0</v>
      </c>
      <c r="B1436" s="228" t="s">
        <v>46</v>
      </c>
      <c r="C1436" s="229" t="s">
        <v>85</v>
      </c>
      <c r="D1436" s="230">
        <v>219.94409877923187</v>
      </c>
      <c r="E1436" s="230">
        <v>228.51079775433118</v>
      </c>
      <c r="F1436" s="230">
        <v>260.8362399373986</v>
      </c>
      <c r="G1436" s="230">
        <v>346.90889208865946</v>
      </c>
      <c r="H1436" s="230">
        <v>508.75459844008446</v>
      </c>
      <c r="I1436" s="230">
        <v>503.93057125395046</v>
      </c>
      <c r="J1436" s="230">
        <v>809.3477164412019</v>
      </c>
      <c r="K1436" s="230">
        <v>994.2549865516695</v>
      </c>
      <c r="L1436" s="230">
        <v>559.1290201442567</v>
      </c>
      <c r="M1436" s="230">
        <v>365.0967229456067</v>
      </c>
      <c r="N1436" s="230">
        <v>240.06282235247616</v>
      </c>
      <c r="O1436" s="230">
        <v>218.92021594087208</v>
      </c>
      <c r="P1436" s="230">
        <v>5255.696682629739</v>
      </c>
      <c r="Q1436" s="231" t="s">
        <v>158</v>
      </c>
      <c r="R1436" s="232" t="s">
        <v>70</v>
      </c>
      <c r="S1436" s="232" t="s">
        <v>139</v>
      </c>
    </row>
    <row r="1437" ht="15.75" customHeight="1">
      <c r="A1437" s="227">
        <v>2018.0</v>
      </c>
      <c r="B1437" s="228" t="s">
        <v>46</v>
      </c>
      <c r="C1437" s="229" t="s">
        <v>86</v>
      </c>
      <c r="D1437" s="230">
        <v>1380.4513880533839</v>
      </c>
      <c r="E1437" s="230">
        <v>1368.680978606902</v>
      </c>
      <c r="F1437" s="230">
        <v>1790.8651918685575</v>
      </c>
      <c r="G1437" s="230">
        <v>1808.2775374782077</v>
      </c>
      <c r="H1437" s="230">
        <v>2491.3069457456363</v>
      </c>
      <c r="I1437" s="230">
        <v>2427.773084706442</v>
      </c>
      <c r="J1437" s="230">
        <v>2545.9862542470014</v>
      </c>
      <c r="K1437" s="230">
        <v>3881.5586679670987</v>
      </c>
      <c r="L1437" s="230">
        <v>2202.3741521048073</v>
      </c>
      <c r="M1437" s="230">
        <v>1515.1742115753636</v>
      </c>
      <c r="N1437" s="230">
        <v>982.4816396680336</v>
      </c>
      <c r="O1437" s="230">
        <v>1076.6923898793468</v>
      </c>
      <c r="P1437" s="230">
        <v>23471.622441900778</v>
      </c>
      <c r="Q1437" s="231" t="s">
        <v>158</v>
      </c>
      <c r="R1437" s="232" t="s">
        <v>70</v>
      </c>
      <c r="S1437" s="232" t="s">
        <v>139</v>
      </c>
    </row>
    <row r="1438" ht="15.75" customHeight="1">
      <c r="A1438" s="227">
        <v>2018.0</v>
      </c>
      <c r="B1438" s="228" t="s">
        <v>46</v>
      </c>
      <c r="C1438" s="229" t="s">
        <v>87</v>
      </c>
      <c r="D1438" s="230">
        <v>526.8593160683456</v>
      </c>
      <c r="E1438" s="230">
        <v>549.938834616897</v>
      </c>
      <c r="F1438" s="230">
        <v>721.1498715762626</v>
      </c>
      <c r="G1438" s="230">
        <v>705.8894568823193</v>
      </c>
      <c r="H1438" s="230">
        <v>1014.6084710771322</v>
      </c>
      <c r="I1438" s="230">
        <v>994.4262288057859</v>
      </c>
      <c r="J1438" s="230">
        <v>1026.5303484994377</v>
      </c>
      <c r="K1438" s="230">
        <v>1586.1363400629475</v>
      </c>
      <c r="L1438" s="230">
        <v>899.6847989467426</v>
      </c>
      <c r="M1438" s="230">
        <v>597.1834411913707</v>
      </c>
      <c r="N1438" s="230">
        <v>388.9857811549214</v>
      </c>
      <c r="O1438" s="230">
        <v>404.34570834641363</v>
      </c>
      <c r="P1438" s="230">
        <v>9415.738597228577</v>
      </c>
      <c r="Q1438" s="231" t="s">
        <v>158</v>
      </c>
      <c r="R1438" s="232" t="s">
        <v>70</v>
      </c>
      <c r="S1438" s="232" t="s">
        <v>139</v>
      </c>
    </row>
    <row r="1439" ht="15.75" customHeight="1">
      <c r="A1439" s="227">
        <v>2018.0</v>
      </c>
      <c r="B1439" s="228" t="s">
        <v>46</v>
      </c>
      <c r="C1439" s="229" t="s">
        <v>88</v>
      </c>
      <c r="D1439" s="230">
        <v>1735.6844163688622</v>
      </c>
      <c r="E1439" s="230">
        <v>1921.5152871351806</v>
      </c>
      <c r="F1439" s="230">
        <v>2551.3320224753897</v>
      </c>
      <c r="G1439" s="230">
        <v>2391.6226544803803</v>
      </c>
      <c r="H1439" s="230">
        <v>3360.1216684269634</v>
      </c>
      <c r="I1439" s="230">
        <v>3310.363351341311</v>
      </c>
      <c r="J1439" s="230">
        <v>3427.688649849522</v>
      </c>
      <c r="K1439" s="230">
        <v>5387.972724267446</v>
      </c>
      <c r="L1439" s="230">
        <v>2930.812734971578</v>
      </c>
      <c r="M1439" s="230">
        <v>2077.026455243719</v>
      </c>
      <c r="N1439" s="230">
        <v>1315.2081563117692</v>
      </c>
      <c r="O1439" s="230">
        <v>1309.1660921427142</v>
      </c>
      <c r="P1439" s="230">
        <v>31718.51421301483</v>
      </c>
      <c r="Q1439" s="231" t="s">
        <v>158</v>
      </c>
      <c r="R1439" s="232" t="s">
        <v>70</v>
      </c>
      <c r="S1439" s="232" t="s">
        <v>139</v>
      </c>
    </row>
    <row r="1440" ht="15.75" customHeight="1">
      <c r="A1440" s="227">
        <v>2018.0</v>
      </c>
      <c r="B1440" s="228" t="s">
        <v>46</v>
      </c>
      <c r="C1440" s="229" t="s">
        <v>89</v>
      </c>
      <c r="D1440" s="230">
        <v>722.8599187913024</v>
      </c>
      <c r="E1440" s="230">
        <v>726.273392742505</v>
      </c>
      <c r="F1440" s="230">
        <v>959.8508903199669</v>
      </c>
      <c r="G1440" s="230">
        <v>973.0670112035198</v>
      </c>
      <c r="H1440" s="230">
        <v>1380.721427287158</v>
      </c>
      <c r="I1440" s="230">
        <v>1343.3085237598502</v>
      </c>
      <c r="J1440" s="230">
        <v>1396.3037823859624</v>
      </c>
      <c r="K1440" s="230">
        <v>2148.506265506043</v>
      </c>
      <c r="L1440" s="230">
        <v>1221.9434022766823</v>
      </c>
      <c r="M1440" s="230">
        <v>804.5272296797536</v>
      </c>
      <c r="N1440" s="230">
        <v>519.4441466386253</v>
      </c>
      <c r="O1440" s="230">
        <v>560.7669902495478</v>
      </c>
      <c r="P1440" s="230">
        <v>12757.572980840914</v>
      </c>
      <c r="Q1440" s="231" t="s">
        <v>158</v>
      </c>
      <c r="R1440" s="232" t="s">
        <v>70</v>
      </c>
      <c r="S1440" s="232" t="s">
        <v>139</v>
      </c>
    </row>
    <row r="1441" ht="15.75" customHeight="1">
      <c r="A1441" s="227">
        <v>2018.0</v>
      </c>
      <c r="B1441" s="228" t="s">
        <v>46</v>
      </c>
      <c r="C1441" s="229" t="s">
        <v>90</v>
      </c>
      <c r="D1441" s="230">
        <v>4585.799138061126</v>
      </c>
      <c r="E1441" s="230">
        <v>4794.919290855816</v>
      </c>
      <c r="F1441" s="230">
        <v>6284.034216177575</v>
      </c>
      <c r="G1441" s="230">
        <v>6225.765552133086</v>
      </c>
      <c r="H1441" s="230">
        <v>8755.513110976975</v>
      </c>
      <c r="I1441" s="230">
        <v>8579.80175986734</v>
      </c>
      <c r="J1441" s="230">
        <v>9205.856751423125</v>
      </c>
      <c r="K1441" s="230">
        <v>13998.428984355203</v>
      </c>
      <c r="L1441" s="230">
        <v>7813.944108444066</v>
      </c>
      <c r="M1441" s="230">
        <v>5359.008060635813</v>
      </c>
      <c r="N1441" s="230">
        <v>3446.182546125826</v>
      </c>
      <c r="O1441" s="230">
        <v>3569.8913965588945</v>
      </c>
      <c r="P1441" s="230">
        <v>82619.14491561486</v>
      </c>
      <c r="Q1441" s="231" t="s">
        <v>158</v>
      </c>
      <c r="R1441" s="232" t="s">
        <v>70</v>
      </c>
      <c r="S1441" s="232" t="s">
        <v>139</v>
      </c>
    </row>
    <row r="1442" ht="15.75" customHeight="1">
      <c r="A1442" s="227">
        <v>2018.0</v>
      </c>
      <c r="B1442" s="228" t="s">
        <v>46</v>
      </c>
      <c r="C1442" s="229" t="s">
        <v>91</v>
      </c>
      <c r="D1442" s="230">
        <v>94340.0</v>
      </c>
      <c r="E1442" s="230">
        <v>94340.0</v>
      </c>
      <c r="F1442" s="230">
        <v>94340.0</v>
      </c>
      <c r="G1442" s="230">
        <v>94340.0</v>
      </c>
      <c r="H1442" s="230">
        <v>94340.0</v>
      </c>
      <c r="I1442" s="230">
        <v>94340.0</v>
      </c>
      <c r="J1442" s="230">
        <v>94340.0</v>
      </c>
      <c r="K1442" s="230">
        <v>94340.0</v>
      </c>
      <c r="L1442" s="230">
        <v>94340.0</v>
      </c>
      <c r="M1442" s="230">
        <v>94340.0</v>
      </c>
      <c r="N1442" s="230">
        <v>94340.0</v>
      </c>
      <c r="O1442" s="230">
        <v>94340.0</v>
      </c>
      <c r="P1442" s="230">
        <v>94340.0</v>
      </c>
      <c r="Q1442" s="231" t="s">
        <v>158</v>
      </c>
      <c r="R1442" s="232" t="s">
        <v>70</v>
      </c>
      <c r="S1442" s="232" t="s">
        <v>139</v>
      </c>
    </row>
    <row r="1443" ht="15.75" customHeight="1">
      <c r="A1443" s="227">
        <v>2018.0</v>
      </c>
      <c r="B1443" s="228" t="s">
        <v>46</v>
      </c>
      <c r="C1443" s="229" t="s">
        <v>92</v>
      </c>
      <c r="D1443" s="230">
        <v>207.66449924223974</v>
      </c>
      <c r="E1443" s="230">
        <v>203.72966546643147</v>
      </c>
      <c r="F1443" s="230">
        <v>200.92717366472428</v>
      </c>
      <c r="G1443" s="230">
        <v>189.78841260776815</v>
      </c>
      <c r="H1443" s="230">
        <v>194.24236773016293</v>
      </c>
      <c r="I1443" s="230">
        <v>198.29346843785163</v>
      </c>
      <c r="J1443" s="230">
        <v>197.86528875814594</v>
      </c>
      <c r="K1443" s="230">
        <v>199.4471025492515</v>
      </c>
      <c r="L1443" s="230">
        <v>194.34273838525496</v>
      </c>
      <c r="M1443" s="230">
        <v>192.946561468433</v>
      </c>
      <c r="N1443" s="230">
        <v>195.88129474055313</v>
      </c>
      <c r="O1443" s="230">
        <v>199.46696887817873</v>
      </c>
      <c r="P1443" s="230">
        <v>197.88296182741624</v>
      </c>
      <c r="Q1443" s="231" t="s">
        <v>158</v>
      </c>
      <c r="R1443" s="232" t="s">
        <v>70</v>
      </c>
      <c r="S1443" s="232" t="s">
        <v>139</v>
      </c>
    </row>
    <row r="1444" ht="15.75" customHeight="1">
      <c r="A1444" s="227">
        <v>2018.0</v>
      </c>
      <c r="B1444" s="228" t="s">
        <v>46</v>
      </c>
      <c r="C1444" s="229" t="s">
        <v>93</v>
      </c>
      <c r="D1444" s="230">
        <v>139.57416910705348</v>
      </c>
      <c r="E1444" s="230">
        <v>149.06948564911255</v>
      </c>
      <c r="F1444" s="230">
        <v>194.23941076668683</v>
      </c>
      <c r="G1444" s="230">
        <v>287.4146182629887</v>
      </c>
      <c r="H1444" s="230">
        <v>444.2225275061228</v>
      </c>
      <c r="I1444" s="230">
        <v>430.94785438940363</v>
      </c>
      <c r="J1444" s="230">
        <v>421.7630422680708</v>
      </c>
      <c r="K1444" s="230">
        <v>528.8434777469142</v>
      </c>
      <c r="L1444" s="230">
        <v>470.0180448243847</v>
      </c>
      <c r="M1444" s="230">
        <v>269.7845738528763</v>
      </c>
      <c r="N1444" s="230">
        <v>184.94533323786888</v>
      </c>
      <c r="O1444" s="230">
        <v>152.70872650724525</v>
      </c>
      <c r="P1444" s="230">
        <v>306.12760534322734</v>
      </c>
      <c r="Q1444" s="231" t="s">
        <v>158</v>
      </c>
      <c r="R1444" s="232" t="s">
        <v>70</v>
      </c>
      <c r="S1444" s="232" t="s">
        <v>139</v>
      </c>
    </row>
    <row r="1445" ht="15.75" customHeight="1">
      <c r="A1445" s="227">
        <v>2018.0</v>
      </c>
      <c r="B1445" s="228" t="s">
        <v>46</v>
      </c>
      <c r="C1445" s="229" t="s">
        <v>94</v>
      </c>
      <c r="D1445" s="230">
        <v>270.6554649574513</v>
      </c>
      <c r="E1445" s="230">
        <v>93.02576154223334</v>
      </c>
      <c r="F1445" s="230">
        <v>106.65990521388136</v>
      </c>
      <c r="G1445" s="230">
        <v>221.8995287806522</v>
      </c>
      <c r="H1445" s="230">
        <v>165.97765239542468</v>
      </c>
      <c r="I1445" s="230">
        <v>128.68246196977043</v>
      </c>
      <c r="J1445" s="230">
        <v>193.57884106346813</v>
      </c>
      <c r="K1445" s="230">
        <v>209.95013672851698</v>
      </c>
      <c r="L1445" s="230">
        <v>123.90355087676208</v>
      </c>
      <c r="M1445" s="230">
        <v>107.92984312137695</v>
      </c>
      <c r="N1445" s="230">
        <v>87.4122745869513</v>
      </c>
      <c r="O1445" s="230">
        <v>233.41155617653706</v>
      </c>
      <c r="P1445" s="230">
        <v>161.92391478441883</v>
      </c>
      <c r="Q1445" s="231" t="s">
        <v>158</v>
      </c>
      <c r="R1445" s="232" t="s">
        <v>70</v>
      </c>
      <c r="S1445" s="232" t="s">
        <v>139</v>
      </c>
    </row>
    <row r="1446" ht="15.75" customHeight="1">
      <c r="A1446" s="227">
        <v>2018.0</v>
      </c>
      <c r="B1446" s="228" t="s">
        <v>46</v>
      </c>
      <c r="C1446" s="229" t="s">
        <v>95</v>
      </c>
      <c r="D1446" s="230">
        <v>422.01530019466645</v>
      </c>
      <c r="E1446" s="230">
        <v>630.4565175008503</v>
      </c>
      <c r="F1446" s="230">
        <v>850.077236252994</v>
      </c>
      <c r="G1446" s="230">
        <v>643.6444895663165</v>
      </c>
      <c r="H1446" s="230">
        <v>949.6456918976913</v>
      </c>
      <c r="I1446" s="230">
        <v>967.0776142910127</v>
      </c>
      <c r="J1446" s="230">
        <v>967.5657137872452</v>
      </c>
      <c r="K1446" s="230">
        <v>1644.3576956521176</v>
      </c>
      <c r="L1446" s="230">
        <v>793.2220493967318</v>
      </c>
      <c r="M1446" s="230">
        <v>619.5580755083071</v>
      </c>
      <c r="N1446" s="230">
        <v>380.82026730920626</v>
      </c>
      <c r="O1446" s="230">
        <v>280.1759199512822</v>
      </c>
      <c r="P1446" s="230">
        <v>762.3847142757016</v>
      </c>
      <c r="Q1446" s="231" t="s">
        <v>158</v>
      </c>
      <c r="R1446" s="232" t="s">
        <v>70</v>
      </c>
      <c r="S1446" s="232" t="s">
        <v>139</v>
      </c>
    </row>
    <row r="1447" ht="15.75" customHeight="1">
      <c r="A1447" s="227">
        <v>2018.0</v>
      </c>
      <c r="B1447" s="228" t="s">
        <v>46</v>
      </c>
      <c r="C1447" s="229" t="s">
        <v>96</v>
      </c>
      <c r="D1447" s="230">
        <v>1039.909433501411</v>
      </c>
      <c r="E1447" s="230">
        <v>1076.2814301586277</v>
      </c>
      <c r="F1447" s="230">
        <v>1351.9037258982864</v>
      </c>
      <c r="G1447" s="230">
        <v>1342.7470492177254</v>
      </c>
      <c r="H1447" s="230">
        <v>1754.0882395294016</v>
      </c>
      <c r="I1447" s="230">
        <v>1725.0013990880384</v>
      </c>
      <c r="J1447" s="230">
        <v>1780.77288587693</v>
      </c>
      <c r="K1447" s="230">
        <v>2582.5984126768003</v>
      </c>
      <c r="L1447" s="230">
        <v>1581.4863834831335</v>
      </c>
      <c r="M1447" s="230">
        <v>1190.2190539509934</v>
      </c>
      <c r="N1447" s="230">
        <v>849.0591698745795</v>
      </c>
      <c r="O1447" s="230">
        <v>865.7631715132432</v>
      </c>
      <c r="P1447" s="230">
        <v>1428.3191962307644</v>
      </c>
      <c r="Q1447" s="231" t="s">
        <v>158</v>
      </c>
      <c r="R1447" s="232" t="s">
        <v>70</v>
      </c>
      <c r="S1447" s="232" t="s">
        <v>139</v>
      </c>
    </row>
    <row r="1448" ht="15.75" customHeight="1">
      <c r="A1448" s="227">
        <v>2018.0</v>
      </c>
      <c r="B1448" s="228" t="s">
        <v>46</v>
      </c>
      <c r="C1448" s="229" t="s">
        <v>97</v>
      </c>
      <c r="D1448" s="230">
        <v>231.59910626453427</v>
      </c>
      <c r="E1448" s="230">
        <v>248.1233392898265</v>
      </c>
      <c r="F1448" s="230">
        <v>326.1829251120853</v>
      </c>
      <c r="G1448" s="230">
        <v>321.71701717141195</v>
      </c>
      <c r="H1448" s="230">
        <v>452.4298621069436</v>
      </c>
      <c r="I1448" s="230">
        <v>443.67092713549835</v>
      </c>
      <c r="J1448" s="230">
        <v>477.0486139988092</v>
      </c>
      <c r="K1448" s="230">
        <v>726.4756173049088</v>
      </c>
      <c r="L1448" s="230">
        <v>404.4847864038885</v>
      </c>
      <c r="M1448" s="230">
        <v>280.06213646743</v>
      </c>
      <c r="N1448" s="230">
        <v>178.4209156976048</v>
      </c>
      <c r="O1448" s="230">
        <v>180.63819068115728</v>
      </c>
      <c r="P1448" s="230">
        <v>355.9044531361749</v>
      </c>
      <c r="Q1448" s="231" t="s">
        <v>158</v>
      </c>
      <c r="R1448" s="232" t="s">
        <v>70</v>
      </c>
      <c r="S1448" s="232" t="s">
        <v>139</v>
      </c>
    </row>
    <row r="1449" ht="15.75" customHeight="1">
      <c r="A1449" s="227">
        <v>2018.0</v>
      </c>
      <c r="B1449" s="228" t="s">
        <v>46</v>
      </c>
      <c r="C1449" s="229" t="s">
        <v>98</v>
      </c>
      <c r="D1449" s="230">
        <v>1271.5085397659454</v>
      </c>
      <c r="E1449" s="230">
        <v>1324.4047694484543</v>
      </c>
      <c r="F1449" s="230">
        <v>1678.0866510103717</v>
      </c>
      <c r="G1449" s="230">
        <v>1664.4640663891373</v>
      </c>
      <c r="H1449" s="230">
        <v>2206.518101636345</v>
      </c>
      <c r="I1449" s="230">
        <v>2168.672326223537</v>
      </c>
      <c r="J1449" s="230">
        <v>2257.8214998757394</v>
      </c>
      <c r="K1449" s="230">
        <v>3309.074029981709</v>
      </c>
      <c r="L1449" s="230">
        <v>1985.971169887022</v>
      </c>
      <c r="M1449" s="230">
        <v>1470.2811904184234</v>
      </c>
      <c r="N1449" s="230">
        <v>1027.4800855721844</v>
      </c>
      <c r="O1449" s="230">
        <v>1046.4013621944005</v>
      </c>
      <c r="P1449" s="230">
        <v>1784.223649366939</v>
      </c>
      <c r="Q1449" s="231" t="s">
        <v>158</v>
      </c>
      <c r="R1449" s="232" t="s">
        <v>70</v>
      </c>
      <c r="S1449" s="232" t="s">
        <v>139</v>
      </c>
    </row>
    <row r="1450" ht="15.75" customHeight="1">
      <c r="A1450" s="227">
        <v>2018.0</v>
      </c>
      <c r="B1450" s="228" t="s">
        <v>46</v>
      </c>
      <c r="C1450" s="229" t="s">
        <v>99</v>
      </c>
      <c r="D1450" s="230">
        <v>279.30554177005786</v>
      </c>
      <c r="E1450" s="230">
        <v>279.40696450565446</v>
      </c>
      <c r="F1450" s="230">
        <v>301.472376391041</v>
      </c>
      <c r="G1450" s="230">
        <v>319.6</v>
      </c>
      <c r="H1450" s="230">
        <v>319.6</v>
      </c>
      <c r="I1450" s="230">
        <v>319.6</v>
      </c>
      <c r="J1450" s="230">
        <v>319.6</v>
      </c>
      <c r="K1450" s="230">
        <v>319.6</v>
      </c>
      <c r="L1450" s="230">
        <v>319.6</v>
      </c>
      <c r="M1450" s="230">
        <v>319.6</v>
      </c>
      <c r="N1450" s="230">
        <v>289.8873138506326</v>
      </c>
      <c r="O1450" s="230">
        <v>282.212993523826</v>
      </c>
      <c r="P1450" s="230">
        <v>305.79043250343426</v>
      </c>
      <c r="Q1450" s="231" t="s">
        <v>158</v>
      </c>
      <c r="R1450" s="232" t="s">
        <v>70</v>
      </c>
      <c r="S1450" s="232" t="s">
        <v>139</v>
      </c>
    </row>
    <row r="1451" ht="15.75" customHeight="1">
      <c r="A1451" s="227">
        <v>2018.0</v>
      </c>
      <c r="B1451" s="228" t="s">
        <v>46</v>
      </c>
      <c r="C1451" s="229" t="s">
        <v>100</v>
      </c>
      <c r="D1451" s="230">
        <v>267.50590608213855</v>
      </c>
      <c r="E1451" s="230">
        <v>265.22501877876243</v>
      </c>
      <c r="F1451" s="230">
        <v>347.0364983277739</v>
      </c>
      <c r="G1451" s="230">
        <v>350.4106883424568</v>
      </c>
      <c r="H1451" s="230">
        <v>482.76913451489065</v>
      </c>
      <c r="I1451" s="230">
        <v>470.4574492130617</v>
      </c>
      <c r="J1451" s="230">
        <v>493.3649715658632</v>
      </c>
      <c r="K1451" s="230">
        <v>752.1741638071818</v>
      </c>
      <c r="L1451" s="230">
        <v>426.7793115999931</v>
      </c>
      <c r="M1451" s="230">
        <v>293.6126935344741</v>
      </c>
      <c r="N1451" s="230">
        <v>190.3867412521294</v>
      </c>
      <c r="O1451" s="230">
        <v>208.64303938479554</v>
      </c>
      <c r="P1451" s="230">
        <v>379.03046803362673</v>
      </c>
      <c r="Q1451" s="231" t="s">
        <v>158</v>
      </c>
      <c r="R1451" s="232" t="s">
        <v>70</v>
      </c>
      <c r="S1451" s="232" t="s">
        <v>139</v>
      </c>
    </row>
    <row r="1452" ht="15.75" customHeight="1">
      <c r="A1452" s="227">
        <v>2018.0</v>
      </c>
      <c r="B1452" s="228" t="s">
        <v>46</v>
      </c>
      <c r="C1452" s="229" t="s">
        <v>101</v>
      </c>
      <c r="D1452" s="230">
        <v>123.89418450566063</v>
      </c>
      <c r="E1452" s="230">
        <v>129.321474186508</v>
      </c>
      <c r="F1452" s="230">
        <v>169.58279472410945</v>
      </c>
      <c r="G1452" s="230">
        <v>165.99421504816604</v>
      </c>
      <c r="H1452" s="230">
        <v>238.5913758813174</v>
      </c>
      <c r="I1452" s="230">
        <v>233.84539840413493</v>
      </c>
      <c r="J1452" s="230">
        <v>241.39487813697718</v>
      </c>
      <c r="K1452" s="230">
        <v>372.98964329483334</v>
      </c>
      <c r="L1452" s="230">
        <v>211.56637280223453</v>
      </c>
      <c r="M1452" s="230">
        <v>140.43133183791164</v>
      </c>
      <c r="N1452" s="230">
        <v>91.47238109050467</v>
      </c>
      <c r="O1452" s="230">
        <v>95.08436173774331</v>
      </c>
      <c r="P1452" s="230">
        <v>184.51403430417508</v>
      </c>
      <c r="Q1452" s="231" t="s">
        <v>158</v>
      </c>
      <c r="R1452" s="232" t="s">
        <v>70</v>
      </c>
      <c r="S1452" s="232" t="s">
        <v>139</v>
      </c>
    </row>
    <row r="1453" ht="15.75" customHeight="1">
      <c r="A1453" s="227">
        <v>2018.0</v>
      </c>
      <c r="B1453" s="228" t="s">
        <v>46</v>
      </c>
      <c r="C1453" s="229" t="s">
        <v>102</v>
      </c>
      <c r="D1453" s="230">
        <v>306.62392166257524</v>
      </c>
      <c r="E1453" s="230">
        <v>339.45257981204753</v>
      </c>
      <c r="F1453" s="230">
        <v>450.7152468599808</v>
      </c>
      <c r="G1453" s="230">
        <v>422.5011819763827</v>
      </c>
      <c r="H1453" s="230">
        <v>593.5950530637915</v>
      </c>
      <c r="I1453" s="230">
        <v>584.8048086067656</v>
      </c>
      <c r="J1453" s="230">
        <v>605.5313547458851</v>
      </c>
      <c r="K1453" s="230">
        <v>951.8327818959793</v>
      </c>
      <c r="L1453" s="230">
        <v>517.7538531662561</v>
      </c>
      <c r="M1453" s="230">
        <v>366.92499575245455</v>
      </c>
      <c r="N1453" s="230">
        <v>232.34309122541393</v>
      </c>
      <c r="O1453" s="230">
        <v>231.2757074354918</v>
      </c>
      <c r="P1453" s="230">
        <v>466.94621468358537</v>
      </c>
      <c r="Q1453" s="231" t="s">
        <v>158</v>
      </c>
      <c r="R1453" s="232" t="s">
        <v>70</v>
      </c>
      <c r="S1453" s="232" t="s">
        <v>139</v>
      </c>
    </row>
    <row r="1454" ht="15.75" customHeight="1">
      <c r="A1454" s="227">
        <v>2018.0</v>
      </c>
      <c r="B1454" s="228" t="s">
        <v>46</v>
      </c>
      <c r="C1454" s="229" t="s">
        <v>103</v>
      </c>
      <c r="D1454" s="230">
        <v>62.57987948097864</v>
      </c>
      <c r="E1454" s="230">
        <v>62.87539287565531</v>
      </c>
      <c r="F1454" s="230">
        <v>83.09680959538119</v>
      </c>
      <c r="G1454" s="230">
        <v>84.2409638507198</v>
      </c>
      <c r="H1454" s="230">
        <v>119.53267606940221</v>
      </c>
      <c r="I1454" s="230">
        <v>116.29374286407624</v>
      </c>
      <c r="J1454" s="230">
        <v>120.88168142820471</v>
      </c>
      <c r="K1454" s="230">
        <v>186.00182367880572</v>
      </c>
      <c r="L1454" s="230">
        <v>105.78684591464979</v>
      </c>
      <c r="M1454" s="230">
        <v>69.65003282615314</v>
      </c>
      <c r="N1454" s="230">
        <v>44.96964245589887</v>
      </c>
      <c r="O1454" s="230">
        <v>48.54706943138658</v>
      </c>
      <c r="P1454" s="230">
        <v>92.03804670594268</v>
      </c>
      <c r="Q1454" s="231" t="s">
        <v>158</v>
      </c>
      <c r="R1454" s="232" t="s">
        <v>70</v>
      </c>
      <c r="S1454" s="232" t="s">
        <v>139</v>
      </c>
    </row>
    <row r="1455" ht="15.75" customHeight="1">
      <c r="A1455" s="227">
        <v>2018.0</v>
      </c>
      <c r="B1455" s="228" t="s">
        <v>46</v>
      </c>
      <c r="C1455" s="229" t="s">
        <v>104</v>
      </c>
      <c r="D1455" s="230">
        <v>3.6885088587425954</v>
      </c>
      <c r="E1455" s="230">
        <v>3.224661904733013</v>
      </c>
      <c r="F1455" s="230">
        <v>2.8865923470252524</v>
      </c>
      <c r="G1455" s="230">
        <v>1.5495538451366513</v>
      </c>
      <c r="H1455" s="230">
        <v>2.0785285589373883</v>
      </c>
      <c r="I1455" s="230">
        <v>2.569444923128038</v>
      </c>
      <c r="J1455" s="230">
        <v>2.5121869336745313</v>
      </c>
      <c r="K1455" s="230">
        <v>2.703167333001512</v>
      </c>
      <c r="L1455" s="230">
        <v>2.101456170941071</v>
      </c>
      <c r="M1455" s="230">
        <v>1.9269239433800507</v>
      </c>
      <c r="N1455" s="230">
        <v>2.3736531467301383</v>
      </c>
      <c r="O1455" s="230">
        <v>2.8292582224220535</v>
      </c>
      <c r="P1455" s="230">
        <v>30.443936187852294</v>
      </c>
      <c r="Q1455" s="231" t="s">
        <v>158</v>
      </c>
      <c r="R1455" s="232" t="s">
        <v>70</v>
      </c>
      <c r="S1455" s="232" t="s">
        <v>139</v>
      </c>
    </row>
    <row r="1456" ht="15.75" customHeight="1">
      <c r="A1456" s="227">
        <v>2018.0</v>
      </c>
      <c r="B1456" s="228" t="s">
        <v>46</v>
      </c>
      <c r="C1456" s="229" t="s">
        <v>105</v>
      </c>
      <c r="D1456" s="230">
        <v>8.743034852598594</v>
      </c>
      <c r="E1456" s="230">
        <v>10.88950371187692</v>
      </c>
      <c r="F1456" s="230">
        <v>16.024446136895996</v>
      </c>
      <c r="G1456" s="230">
        <v>32.392031204183496</v>
      </c>
      <c r="H1456" s="230">
        <v>64.5137739993817</v>
      </c>
      <c r="I1456" s="230">
        <v>61.66180928522154</v>
      </c>
      <c r="J1456" s="230">
        <v>60.37744272939753</v>
      </c>
      <c r="K1456" s="230">
        <v>82.74804304389498</v>
      </c>
      <c r="L1456" s="230">
        <v>70.19736480827267</v>
      </c>
      <c r="M1456" s="230">
        <v>29.180003108850705</v>
      </c>
      <c r="N1456" s="230">
        <v>16.3628693386236</v>
      </c>
      <c r="O1456" s="230">
        <v>11.111880963921184</v>
      </c>
      <c r="P1456" s="230">
        <v>464.2022031831189</v>
      </c>
      <c r="Q1456" s="231" t="s">
        <v>158</v>
      </c>
      <c r="R1456" s="232" t="s">
        <v>70</v>
      </c>
      <c r="S1456" s="232" t="s">
        <v>139</v>
      </c>
    </row>
    <row r="1457" ht="15.75" customHeight="1">
      <c r="A1457" s="227">
        <v>2018.0</v>
      </c>
      <c r="B1457" s="228" t="s">
        <v>46</v>
      </c>
      <c r="C1457" s="229" t="s">
        <v>106</v>
      </c>
      <c r="D1457" s="230">
        <v>49.469961614935336</v>
      </c>
      <c r="E1457" s="230">
        <v>17.003095996668204</v>
      </c>
      <c r="F1457" s="230">
        <v>19.495122397077203</v>
      </c>
      <c r="G1457" s="230">
        <v>40.55843163143524</v>
      </c>
      <c r="H1457" s="230">
        <v>30.33712285923931</v>
      </c>
      <c r="I1457" s="230">
        <v>23.520369171783326</v>
      </c>
      <c r="J1457" s="230">
        <v>35.382022817750595</v>
      </c>
      <c r="K1457" s="230">
        <v>38.37434136658921</v>
      </c>
      <c r="L1457" s="230">
        <v>22.646887646592337</v>
      </c>
      <c r="M1457" s="230">
        <v>19.727239563257587</v>
      </c>
      <c r="N1457" s="230">
        <v>15.977072065293315</v>
      </c>
      <c r="O1457" s="230">
        <v>42.6625811023282</v>
      </c>
      <c r="P1457" s="230">
        <v>355.1542482329499</v>
      </c>
      <c r="Q1457" s="231" t="s">
        <v>158</v>
      </c>
      <c r="R1457" s="232" t="s">
        <v>70</v>
      </c>
      <c r="S1457" s="232" t="s">
        <v>139</v>
      </c>
    </row>
    <row r="1458" ht="15.75" customHeight="1">
      <c r="A1458" s="227">
        <v>2018.0</v>
      </c>
      <c r="B1458" s="228" t="s">
        <v>46</v>
      </c>
      <c r="C1458" s="229" t="s">
        <v>107</v>
      </c>
      <c r="D1458" s="230">
        <v>103.28776872121279</v>
      </c>
      <c r="E1458" s="230">
        <v>154.30352155092802</v>
      </c>
      <c r="F1458" s="230">
        <v>208.0554447499074</v>
      </c>
      <c r="G1458" s="230">
        <v>157.53126283891294</v>
      </c>
      <c r="H1458" s="230">
        <v>232.4247119632382</v>
      </c>
      <c r="I1458" s="230">
        <v>236.69115530710977</v>
      </c>
      <c r="J1458" s="230">
        <v>236.81061710827325</v>
      </c>
      <c r="K1458" s="230">
        <v>402.4546912993863</v>
      </c>
      <c r="L1458" s="230">
        <v>194.1402018952002</v>
      </c>
      <c r="M1458" s="230">
        <v>151.6361401658737</v>
      </c>
      <c r="N1458" s="230">
        <v>93.20533088738672</v>
      </c>
      <c r="O1458" s="230">
        <v>68.57274039076842</v>
      </c>
      <c r="P1458" s="230">
        <v>2239.113586878198</v>
      </c>
      <c r="Q1458" s="231" t="s">
        <v>158</v>
      </c>
      <c r="R1458" s="232" t="s">
        <v>70</v>
      </c>
      <c r="S1458" s="232" t="s">
        <v>139</v>
      </c>
    </row>
    <row r="1459" ht="15.75" customHeight="1">
      <c r="A1459" s="227">
        <v>2018.0</v>
      </c>
      <c r="B1459" s="228" t="s">
        <v>46</v>
      </c>
      <c r="C1459" s="229" t="s">
        <v>108</v>
      </c>
      <c r="D1459" s="230">
        <v>165.1892740474893</v>
      </c>
      <c r="E1459" s="230">
        <v>185.42078316420617</v>
      </c>
      <c r="F1459" s="230">
        <v>246.46160563090586</v>
      </c>
      <c r="G1459" s="230">
        <v>232.03127951966832</v>
      </c>
      <c r="H1459" s="230">
        <v>329.3541373807966</v>
      </c>
      <c r="I1459" s="230">
        <v>324.44277868724265</v>
      </c>
      <c r="J1459" s="230">
        <v>335.0822695890959</v>
      </c>
      <c r="K1459" s="230">
        <v>526.280243042872</v>
      </c>
      <c r="L1459" s="230">
        <v>289.08591052100627</v>
      </c>
      <c r="M1459" s="230">
        <v>202.47030678136207</v>
      </c>
      <c r="N1459" s="230">
        <v>127.91892543803377</v>
      </c>
      <c r="O1459" s="230">
        <v>125.17646067943986</v>
      </c>
      <c r="P1459" s="230">
        <v>3088.913974482119</v>
      </c>
      <c r="Q1459" s="231" t="s">
        <v>158</v>
      </c>
      <c r="R1459" s="232" t="s">
        <v>70</v>
      </c>
      <c r="S1459" s="232" t="s">
        <v>139</v>
      </c>
    </row>
    <row r="1460" ht="15.75" customHeight="1">
      <c r="A1460" s="227">
        <v>2018.0</v>
      </c>
      <c r="B1460" s="228" t="s">
        <v>46</v>
      </c>
      <c r="C1460" s="229" t="s">
        <v>109</v>
      </c>
      <c r="D1460" s="230">
        <v>1.4848524840547506</v>
      </c>
      <c r="E1460" s="230">
        <v>2.107731983327015</v>
      </c>
      <c r="F1460" s="230">
        <v>1.4789415793245766</v>
      </c>
      <c r="G1460" s="230">
        <v>0.681014249698572</v>
      </c>
      <c r="H1460" s="230">
        <v>0.9877148009599358</v>
      </c>
      <c r="I1460" s="230">
        <v>1.10614757434387</v>
      </c>
      <c r="J1460" s="230">
        <v>1.3023018394843549</v>
      </c>
      <c r="K1460" s="230">
        <v>1.2004376678316921</v>
      </c>
      <c r="L1460" s="230">
        <v>1.4194688684348205</v>
      </c>
      <c r="M1460" s="230">
        <v>0.9262327570502129</v>
      </c>
      <c r="N1460" s="230">
        <v>1.591240314802651</v>
      </c>
      <c r="O1460" s="230">
        <v>2.2020038012072467</v>
      </c>
      <c r="P1460" s="230">
        <v>16.4880879205197</v>
      </c>
      <c r="Q1460" s="231" t="s">
        <v>158</v>
      </c>
      <c r="R1460" s="232" t="s">
        <v>70</v>
      </c>
      <c r="S1460" s="232" t="s">
        <v>139</v>
      </c>
    </row>
    <row r="1461" ht="15.75" customHeight="1">
      <c r="A1461" s="227">
        <v>2018.0</v>
      </c>
      <c r="B1461" s="228" t="s">
        <v>46</v>
      </c>
      <c r="C1461" s="229" t="s">
        <v>110</v>
      </c>
      <c r="D1461" s="230">
        <v>1.0166684590514172</v>
      </c>
      <c r="E1461" s="230">
        <v>1.4422841618935631</v>
      </c>
      <c r="F1461" s="230">
        <v>2.167811840512552</v>
      </c>
      <c r="G1461" s="230">
        <v>4.691535792475487</v>
      </c>
      <c r="H1461" s="230">
        <v>9.233579187695788</v>
      </c>
      <c r="I1461" s="230">
        <v>8.09389584289462</v>
      </c>
      <c r="J1461" s="230">
        <v>8.333751762082839</v>
      </c>
      <c r="K1461" s="230">
        <v>12.176090841392327</v>
      </c>
      <c r="L1461" s="230">
        <v>10.948003587768131</v>
      </c>
      <c r="M1461" s="230">
        <v>4.464114105533684</v>
      </c>
      <c r="N1461" s="230">
        <v>2.679806992645548</v>
      </c>
      <c r="O1461" s="230">
        <v>1.4052793116690958</v>
      </c>
      <c r="P1461" s="230">
        <v>66.65282188561504</v>
      </c>
      <c r="Q1461" s="231" t="s">
        <v>158</v>
      </c>
      <c r="R1461" s="232" t="s">
        <v>70</v>
      </c>
      <c r="S1461" s="232" t="s">
        <v>139</v>
      </c>
    </row>
    <row r="1462" ht="15.75" customHeight="1">
      <c r="A1462" s="227">
        <v>2018.0</v>
      </c>
      <c r="B1462" s="228" t="s">
        <v>46</v>
      </c>
      <c r="C1462" s="229" t="s">
        <v>111</v>
      </c>
      <c r="D1462" s="230">
        <v>19.787984645974134</v>
      </c>
      <c r="E1462" s="230">
        <v>8.096712379365812</v>
      </c>
      <c r="F1462" s="230">
        <v>9.067498789338234</v>
      </c>
      <c r="G1462" s="230">
        <v>15.021641344976015</v>
      </c>
      <c r="H1462" s="230">
        <v>13.789601299654231</v>
      </c>
      <c r="I1462" s="230">
        <v>11.200175796087297</v>
      </c>
      <c r="J1462" s="230">
        <v>14.152809127100237</v>
      </c>
      <c r="K1462" s="230">
        <v>14.759362064072773</v>
      </c>
      <c r="L1462" s="230">
        <v>10.436353754190018</v>
      </c>
      <c r="M1462" s="230">
        <v>9.21833624451289</v>
      </c>
      <c r="N1462" s="230">
        <v>7.870478849898186</v>
      </c>
      <c r="O1462" s="230">
        <v>16.408685039357</v>
      </c>
      <c r="P1462" s="230">
        <v>149.80963933452685</v>
      </c>
      <c r="Q1462" s="231" t="s">
        <v>158</v>
      </c>
      <c r="R1462" s="232" t="s">
        <v>70</v>
      </c>
      <c r="S1462" s="232" t="s">
        <v>139</v>
      </c>
    </row>
    <row r="1463" ht="15.75" customHeight="1">
      <c r="A1463" s="227">
        <v>2018.0</v>
      </c>
      <c r="B1463" s="228" t="s">
        <v>46</v>
      </c>
      <c r="C1463" s="229" t="s">
        <v>112</v>
      </c>
      <c r="D1463" s="230">
        <v>103.28776872121279</v>
      </c>
      <c r="E1463" s="230">
        <v>154.30352155092802</v>
      </c>
      <c r="F1463" s="230">
        <v>208.0554447499074</v>
      </c>
      <c r="G1463" s="230">
        <v>157.53126283891294</v>
      </c>
      <c r="H1463" s="230">
        <v>232.4247119632382</v>
      </c>
      <c r="I1463" s="230">
        <v>236.69115530710977</v>
      </c>
      <c r="J1463" s="230">
        <v>236.81061710827325</v>
      </c>
      <c r="K1463" s="230">
        <v>402.4546912993863</v>
      </c>
      <c r="L1463" s="230">
        <v>194.1402018952002</v>
      </c>
      <c r="M1463" s="230">
        <v>151.6361401658737</v>
      </c>
      <c r="N1463" s="230">
        <v>93.20533088738672</v>
      </c>
      <c r="O1463" s="230">
        <v>68.57274039076842</v>
      </c>
      <c r="P1463" s="230">
        <v>2239.113586878198</v>
      </c>
      <c r="Q1463" s="231" t="s">
        <v>158</v>
      </c>
      <c r="R1463" s="232" t="s">
        <v>70</v>
      </c>
      <c r="S1463" s="232" t="s">
        <v>139</v>
      </c>
    </row>
    <row r="1464" ht="15.75" customHeight="1">
      <c r="A1464" s="227">
        <v>2018.0</v>
      </c>
      <c r="B1464" s="228" t="s">
        <v>46</v>
      </c>
      <c r="C1464" s="229" t="s">
        <v>113</v>
      </c>
      <c r="D1464" s="230">
        <v>125.57727431029309</v>
      </c>
      <c r="E1464" s="230">
        <v>165.95025007551442</v>
      </c>
      <c r="F1464" s="230">
        <v>220.76969695908275</v>
      </c>
      <c r="G1464" s="230">
        <v>177.925454226063</v>
      </c>
      <c r="H1464" s="230">
        <v>256.43560725154816</v>
      </c>
      <c r="I1464" s="230">
        <v>257.0913745204356</v>
      </c>
      <c r="J1464" s="230">
        <v>260.5994798369407</v>
      </c>
      <c r="K1464" s="230">
        <v>430.59058187268306</v>
      </c>
      <c r="L1464" s="230">
        <v>216.94402810559316</v>
      </c>
      <c r="M1464" s="230">
        <v>166.2448232729705</v>
      </c>
      <c r="N1464" s="230">
        <v>105.34685704473311</v>
      </c>
      <c r="O1464" s="230">
        <v>88.58870854300176</v>
      </c>
      <c r="P1464" s="230">
        <v>2472.0641360188597</v>
      </c>
      <c r="Q1464" s="231" t="s">
        <v>158</v>
      </c>
      <c r="R1464" s="232" t="s">
        <v>70</v>
      </c>
      <c r="S1464" s="232" t="s">
        <v>139</v>
      </c>
    </row>
    <row r="1465" ht="15.75" customHeight="1">
      <c r="A1465" s="227">
        <v>2018.0</v>
      </c>
      <c r="B1465" s="228" t="s">
        <v>46</v>
      </c>
      <c r="C1465" s="229" t="s">
        <v>114</v>
      </c>
      <c r="D1465" s="230">
        <v>0.999485230885948</v>
      </c>
      <c r="E1465" s="230">
        <v>1.170832337843334</v>
      </c>
      <c r="F1465" s="230">
        <v>1.0932340809636458</v>
      </c>
      <c r="G1465" s="230">
        <v>0.4350654642096975</v>
      </c>
      <c r="H1465" s="230">
        <v>0.6330976559236141</v>
      </c>
      <c r="I1465" s="230">
        <v>0.7475284528798695</v>
      </c>
      <c r="J1465" s="230">
        <v>0.6814720246643029</v>
      </c>
      <c r="K1465" s="230">
        <v>0.7328852410483592</v>
      </c>
      <c r="L1465" s="230">
        <v>0.5857111759371011</v>
      </c>
      <c r="M1465" s="230">
        <v>0.5326604439237043</v>
      </c>
      <c r="N1465" s="230">
        <v>0.7710297768240488</v>
      </c>
      <c r="O1465" s="230">
        <v>0.80747583455268</v>
      </c>
      <c r="P1465" s="230">
        <v>9.190477719656306</v>
      </c>
      <c r="Q1465" s="231" t="s">
        <v>158</v>
      </c>
      <c r="R1465" s="232" t="s">
        <v>70</v>
      </c>
      <c r="S1465" s="232" t="s">
        <v>139</v>
      </c>
    </row>
    <row r="1466" ht="15.75" customHeight="1">
      <c r="A1466" s="227">
        <v>2018.0</v>
      </c>
      <c r="B1466" s="228" t="s">
        <v>46</v>
      </c>
      <c r="C1466" s="229" t="s">
        <v>115</v>
      </c>
      <c r="D1466" s="230">
        <v>2.41073563068796</v>
      </c>
      <c r="E1466" s="230">
        <v>3.4808912553448894</v>
      </c>
      <c r="F1466" s="230">
        <v>4.447917277947552</v>
      </c>
      <c r="G1466" s="230">
        <v>8.537687190659712</v>
      </c>
      <c r="H1466" s="230">
        <v>18.34852118884746</v>
      </c>
      <c r="I1466" s="230">
        <v>17.534167084394458</v>
      </c>
      <c r="J1466" s="230">
        <v>16.463188175411776</v>
      </c>
      <c r="K1466" s="230">
        <v>22.60552555246274</v>
      </c>
      <c r="L1466" s="230">
        <v>19.92796176379521</v>
      </c>
      <c r="M1466" s="230">
        <v>7.624434514517628</v>
      </c>
      <c r="N1466" s="230">
        <v>4.524379465270329</v>
      </c>
      <c r="O1466" s="230">
        <v>2.6388327068376833</v>
      </c>
      <c r="P1466" s="230">
        <v>128.54424180617738</v>
      </c>
      <c r="Q1466" s="231" t="s">
        <v>158</v>
      </c>
      <c r="R1466" s="232" t="s">
        <v>70</v>
      </c>
      <c r="S1466" s="232" t="s">
        <v>139</v>
      </c>
    </row>
    <row r="1467" ht="15.75" customHeight="1">
      <c r="A1467" s="227">
        <v>2018.0</v>
      </c>
      <c r="B1467" s="228" t="s">
        <v>46</v>
      </c>
      <c r="C1467" s="229" t="s">
        <v>116</v>
      </c>
      <c r="D1467" s="230">
        <v>14.016489124231677</v>
      </c>
      <c r="E1467" s="230">
        <v>4.817543865722658</v>
      </c>
      <c r="F1467" s="230">
        <v>5.5236180125052075</v>
      </c>
      <c r="G1467" s="230">
        <v>11.491555628906651</v>
      </c>
      <c r="H1467" s="230">
        <v>8.595518143451137</v>
      </c>
      <c r="I1467" s="230">
        <v>6.664104598671942</v>
      </c>
      <c r="J1467" s="230">
        <v>10.024906465029336</v>
      </c>
      <c r="K1467" s="230">
        <v>10.872730053866944</v>
      </c>
      <c r="L1467" s="230">
        <v>6.416618166534495</v>
      </c>
      <c r="M1467" s="230">
        <v>5.589384542922983</v>
      </c>
      <c r="N1467" s="230">
        <v>4.526837085166439</v>
      </c>
      <c r="O1467" s="230">
        <v>12.087731312326323</v>
      </c>
      <c r="P1467" s="230">
        <v>100.62703699933579</v>
      </c>
      <c r="Q1467" s="231" t="s">
        <v>158</v>
      </c>
      <c r="R1467" s="232" t="s">
        <v>70</v>
      </c>
      <c r="S1467" s="232" t="s">
        <v>139</v>
      </c>
    </row>
    <row r="1468" ht="15.75" customHeight="1">
      <c r="A1468" s="227">
        <v>2018.0</v>
      </c>
      <c r="B1468" s="228" t="s">
        <v>46</v>
      </c>
      <c r="C1468" s="229" t="s">
        <v>117</v>
      </c>
      <c r="D1468" s="230">
        <v>24.530845071288034</v>
      </c>
      <c r="E1468" s="230">
        <v>41.882384420966176</v>
      </c>
      <c r="F1468" s="230">
        <v>56.47219214640343</v>
      </c>
      <c r="G1468" s="230">
        <v>35.444534138755415</v>
      </c>
      <c r="H1468" s="230">
        <v>52.2955601917286</v>
      </c>
      <c r="I1468" s="230">
        <v>60.86343993611394</v>
      </c>
      <c r="J1468" s="230">
        <v>53.28238884936148</v>
      </c>
      <c r="K1468" s="230">
        <v>90.55230554236192</v>
      </c>
      <c r="L1468" s="230">
        <v>46.10829795011004</v>
      </c>
      <c r="M1468" s="230">
        <v>41.158380902165725</v>
      </c>
      <c r="N1468" s="230">
        <v>25.29858981229068</v>
      </c>
      <c r="O1468" s="230">
        <v>16.286025842807497</v>
      </c>
      <c r="P1468" s="230">
        <v>544.1749448043529</v>
      </c>
      <c r="Q1468" s="231" t="s">
        <v>158</v>
      </c>
      <c r="R1468" s="232" t="s">
        <v>70</v>
      </c>
      <c r="S1468" s="232" t="s">
        <v>139</v>
      </c>
    </row>
    <row r="1469" ht="15.75" customHeight="1">
      <c r="A1469" s="227">
        <v>2018.0</v>
      </c>
      <c r="B1469" s="228" t="s">
        <v>46</v>
      </c>
      <c r="C1469" s="229" t="s">
        <v>118</v>
      </c>
      <c r="D1469" s="230">
        <v>41.95755505709362</v>
      </c>
      <c r="E1469" s="230">
        <v>51.35165187987705</v>
      </c>
      <c r="F1469" s="230">
        <v>67.53696151781983</v>
      </c>
      <c r="G1469" s="230">
        <v>55.90884242253148</v>
      </c>
      <c r="H1469" s="230">
        <v>79.8726971799508</v>
      </c>
      <c r="I1469" s="230">
        <v>85.80924007206022</v>
      </c>
      <c r="J1469" s="230">
        <v>80.4519555144669</v>
      </c>
      <c r="K1469" s="230">
        <v>124.76344638973995</v>
      </c>
      <c r="L1469" s="230">
        <v>73.03858905637685</v>
      </c>
      <c r="M1469" s="230">
        <v>54.90486040353004</v>
      </c>
      <c r="N1469" s="230">
        <v>35.1208361395515</v>
      </c>
      <c r="O1469" s="230">
        <v>31.820065696524182</v>
      </c>
      <c r="P1469" s="230">
        <v>782.5367013295224</v>
      </c>
      <c r="Q1469" s="231" t="s">
        <v>158</v>
      </c>
      <c r="R1469" s="232" t="s">
        <v>70</v>
      </c>
      <c r="S1469" s="232" t="s">
        <v>139</v>
      </c>
    </row>
    <row r="1470" ht="15.75" customHeight="1">
      <c r="A1470" s="227">
        <v>2018.0</v>
      </c>
      <c r="B1470" s="228" t="s">
        <v>46</v>
      </c>
      <c r="C1470" s="229" t="s">
        <v>119</v>
      </c>
      <c r="D1470" s="230">
        <v>0.4043919929658852</v>
      </c>
      <c r="E1470" s="230">
        <v>0.7619213548953366</v>
      </c>
      <c r="F1470" s="230">
        <v>0.5637799595487466</v>
      </c>
      <c r="G1470" s="230">
        <v>0.18843497338120047</v>
      </c>
      <c r="H1470" s="230">
        <v>0.30018221265994033</v>
      </c>
      <c r="I1470" s="230">
        <v>0.31759429998592326</v>
      </c>
      <c r="J1470" s="230">
        <v>0.34809143315114915</v>
      </c>
      <c r="K1470" s="230">
        <v>0.31848496176167945</v>
      </c>
      <c r="L1470" s="230">
        <v>0.3924574579692579</v>
      </c>
      <c r="M1470" s="230">
        <v>0.2540311528491328</v>
      </c>
      <c r="N1470" s="230">
        <v>0.5166139229819272</v>
      </c>
      <c r="O1470" s="230">
        <v>0.6280059527892226</v>
      </c>
      <c r="P1470" s="230">
        <v>4.993989674939401</v>
      </c>
      <c r="Q1470" s="231" t="s">
        <v>158</v>
      </c>
      <c r="R1470" s="232" t="s">
        <v>70</v>
      </c>
      <c r="S1470" s="232" t="s">
        <v>139</v>
      </c>
    </row>
    <row r="1471" ht="15.75" customHeight="1">
      <c r="A1471" s="227">
        <v>2018.0</v>
      </c>
      <c r="B1471" s="228" t="s">
        <v>46</v>
      </c>
      <c r="C1471" s="229" t="s">
        <v>120</v>
      </c>
      <c r="D1471" s="230">
        <v>0.28049665526698436</v>
      </c>
      <c r="E1471" s="230">
        <v>0.4615088915704885</v>
      </c>
      <c r="F1471" s="230">
        <v>0.6020050667163842</v>
      </c>
      <c r="G1471" s="230">
        <v>1.235990691264805</v>
      </c>
      <c r="H1471" s="230">
        <v>2.6267192472843965</v>
      </c>
      <c r="I1471" s="230">
        <v>2.302137089612656</v>
      </c>
      <c r="J1471" s="230">
        <v>2.270132515577111</v>
      </c>
      <c r="K1471" s="230">
        <v>3.32198392667454</v>
      </c>
      <c r="L1471" s="230">
        <v>3.109067549334403</v>
      </c>
      <c r="M1471" s="230">
        <v>1.1666548169048536</v>
      </c>
      <c r="N1471" s="230">
        <v>0.7415873321008739</v>
      </c>
      <c r="O1471" s="230">
        <v>0.33302570165121165</v>
      </c>
      <c r="P1471" s="230">
        <v>18.451309483958706</v>
      </c>
      <c r="Q1471" s="231" t="s">
        <v>158</v>
      </c>
      <c r="R1471" s="232" t="s">
        <v>70</v>
      </c>
      <c r="S1471" s="232" t="s">
        <v>139</v>
      </c>
    </row>
    <row r="1472" ht="15.75" customHeight="1">
      <c r="A1472" s="227">
        <v>2018.0</v>
      </c>
      <c r="B1472" s="228" t="s">
        <v>46</v>
      </c>
      <c r="C1472" s="229" t="s">
        <v>121</v>
      </c>
      <c r="D1472" s="230">
        <v>5.606595649692671</v>
      </c>
      <c r="E1472" s="230">
        <v>2.2940685074869798</v>
      </c>
      <c r="F1472" s="230">
        <v>2.569124656979166</v>
      </c>
      <c r="G1472" s="230">
        <v>4.256131714409871</v>
      </c>
      <c r="H1472" s="230">
        <v>3.907053701568699</v>
      </c>
      <c r="I1472" s="230">
        <v>3.173383142224734</v>
      </c>
      <c r="J1472" s="230">
        <v>4.009962586011734</v>
      </c>
      <c r="K1472" s="230">
        <v>4.181819251487285</v>
      </c>
      <c r="L1472" s="230">
        <v>2.956966897020505</v>
      </c>
      <c r="M1472" s="230">
        <v>2.611861935945319</v>
      </c>
      <c r="N1472" s="230">
        <v>2.2299690074711527</v>
      </c>
      <c r="O1472" s="230">
        <v>4.649127427817817</v>
      </c>
      <c r="P1472" s="230">
        <v>42.446064478115936</v>
      </c>
      <c r="Q1472" s="231" t="s">
        <v>158</v>
      </c>
      <c r="R1472" s="232" t="s">
        <v>70</v>
      </c>
      <c r="S1472" s="232" t="s">
        <v>139</v>
      </c>
    </row>
    <row r="1473" ht="15.75" customHeight="1">
      <c r="A1473" s="227">
        <v>2018.0</v>
      </c>
      <c r="B1473" s="228" t="s">
        <v>46</v>
      </c>
      <c r="C1473" s="229" t="s">
        <v>122</v>
      </c>
      <c r="D1473" s="230">
        <v>24.530845071288034</v>
      </c>
      <c r="E1473" s="230">
        <v>41.882384420966176</v>
      </c>
      <c r="F1473" s="230">
        <v>56.47219214640343</v>
      </c>
      <c r="G1473" s="230">
        <v>35.444534138755415</v>
      </c>
      <c r="H1473" s="230">
        <v>52.2955601917286</v>
      </c>
      <c r="I1473" s="230">
        <v>60.86343993611394</v>
      </c>
      <c r="J1473" s="230">
        <v>53.28238884936148</v>
      </c>
      <c r="K1473" s="230">
        <v>90.55230554236192</v>
      </c>
      <c r="L1473" s="230">
        <v>46.10829795011004</v>
      </c>
      <c r="M1473" s="230">
        <v>41.158380902165725</v>
      </c>
      <c r="N1473" s="230">
        <v>25.29858981229068</v>
      </c>
      <c r="O1473" s="230">
        <v>16.286025842807497</v>
      </c>
      <c r="P1473" s="230">
        <v>544.1749448043529</v>
      </c>
      <c r="Q1473" s="231" t="s">
        <v>158</v>
      </c>
      <c r="R1473" s="232" t="s">
        <v>70</v>
      </c>
      <c r="S1473" s="232" t="s">
        <v>139</v>
      </c>
    </row>
    <row r="1474" ht="15.75" customHeight="1">
      <c r="A1474" s="227">
        <v>2018.0</v>
      </c>
      <c r="B1474" s="228" t="s">
        <v>46</v>
      </c>
      <c r="C1474" s="229" t="s">
        <v>123</v>
      </c>
      <c r="D1474" s="230">
        <v>30.822329369213577</v>
      </c>
      <c r="E1474" s="230">
        <v>45.39988317491898</v>
      </c>
      <c r="F1474" s="230">
        <v>60.207101829647726</v>
      </c>
      <c r="G1474" s="230">
        <v>41.12509151781129</v>
      </c>
      <c r="H1474" s="230">
        <v>59.12951535324163</v>
      </c>
      <c r="I1474" s="230">
        <v>66.65655446793726</v>
      </c>
      <c r="J1474" s="230">
        <v>59.91057538410148</v>
      </c>
      <c r="K1474" s="230">
        <v>98.37459368228542</v>
      </c>
      <c r="L1474" s="230">
        <v>52.566789854434205</v>
      </c>
      <c r="M1474" s="230">
        <v>45.19092880786503</v>
      </c>
      <c r="N1474" s="230">
        <v>28.786760074844633</v>
      </c>
      <c r="O1474" s="230">
        <v>21.896184925065747</v>
      </c>
      <c r="P1474" s="230">
        <v>610.066308441367</v>
      </c>
      <c r="Q1474" s="231" t="s">
        <v>158</v>
      </c>
      <c r="R1474" s="232" t="s">
        <v>70</v>
      </c>
      <c r="S1474" s="232" t="s">
        <v>139</v>
      </c>
    </row>
    <row r="1475" ht="15.75" customHeight="1">
      <c r="A1475" s="227">
        <v>2018.0</v>
      </c>
      <c r="B1475" s="228" t="s">
        <v>46</v>
      </c>
      <c r="C1475" s="229" t="s">
        <v>124</v>
      </c>
      <c r="D1475" s="230">
        <v>454.00000000000006</v>
      </c>
      <c r="E1475" s="230">
        <v>454.00000000000006</v>
      </c>
      <c r="F1475" s="230">
        <v>454.00000000000006</v>
      </c>
      <c r="G1475" s="230">
        <v>454.00000000000006</v>
      </c>
      <c r="H1475" s="230">
        <v>454.00000000000006</v>
      </c>
      <c r="I1475" s="230">
        <v>454.00000000000006</v>
      </c>
      <c r="J1475" s="230">
        <v>454.00000000000006</v>
      </c>
      <c r="K1475" s="230">
        <v>454.00000000000006</v>
      </c>
      <c r="L1475" s="230">
        <v>454.00000000000006</v>
      </c>
      <c r="M1475" s="230">
        <v>454.00000000000006</v>
      </c>
      <c r="N1475" s="230">
        <v>572.0</v>
      </c>
      <c r="O1475" s="230">
        <v>572.0</v>
      </c>
      <c r="P1475" s="230">
        <v>572.0</v>
      </c>
      <c r="Q1475" s="231" t="s">
        <v>158</v>
      </c>
      <c r="R1475" s="232" t="s">
        <v>70</v>
      </c>
      <c r="S1475" s="232" t="s">
        <v>139</v>
      </c>
    </row>
    <row r="1476" ht="15.75" customHeight="1">
      <c r="A1476" s="227">
        <v>2018.0</v>
      </c>
      <c r="B1476" s="228" t="s">
        <v>46</v>
      </c>
      <c r="C1476" s="229" t="s">
        <v>125</v>
      </c>
      <c r="D1476" s="230">
        <v>1823.6989247311828</v>
      </c>
      <c r="E1476" s="230">
        <v>1827.7234352256187</v>
      </c>
      <c r="F1476" s="230">
        <v>2625.6858242945013</v>
      </c>
      <c r="G1476" s="230">
        <v>3345.0</v>
      </c>
      <c r="H1476" s="230">
        <v>3345.0</v>
      </c>
      <c r="I1476" s="230">
        <v>3345.0</v>
      </c>
      <c r="J1476" s="230">
        <v>3345.0</v>
      </c>
      <c r="K1476" s="230">
        <v>3345.0</v>
      </c>
      <c r="L1476" s="230">
        <v>3345.0</v>
      </c>
      <c r="M1476" s="230">
        <v>3345.0</v>
      </c>
      <c r="N1476" s="230">
        <v>2243.5895196506553</v>
      </c>
      <c r="O1476" s="230">
        <v>1939.0682255716767</v>
      </c>
      <c r="P1476" s="230">
        <v>3345.0</v>
      </c>
      <c r="Q1476" s="231" t="s">
        <v>158</v>
      </c>
      <c r="R1476" s="232" t="s">
        <v>70</v>
      </c>
      <c r="S1476" s="232" t="s">
        <v>139</v>
      </c>
    </row>
    <row r="1477" ht="15.75" customHeight="1">
      <c r="A1477" s="227">
        <v>2018.0</v>
      </c>
      <c r="B1477" s="228" t="s">
        <v>46</v>
      </c>
      <c r="C1477" s="229" t="s">
        <v>126</v>
      </c>
      <c r="D1477" s="230">
        <v>2277.698924731183</v>
      </c>
      <c r="E1477" s="230">
        <v>2281.7234352256187</v>
      </c>
      <c r="F1477" s="230">
        <v>3079.6858242945013</v>
      </c>
      <c r="G1477" s="230">
        <v>3799.0</v>
      </c>
      <c r="H1477" s="230">
        <v>3799.0</v>
      </c>
      <c r="I1477" s="230">
        <v>3799.0</v>
      </c>
      <c r="J1477" s="230">
        <v>3799.0</v>
      </c>
      <c r="K1477" s="230">
        <v>3799.0</v>
      </c>
      <c r="L1477" s="230">
        <v>3799.0</v>
      </c>
      <c r="M1477" s="230">
        <v>3799.0</v>
      </c>
      <c r="N1477" s="230">
        <v>2815.5895196506553</v>
      </c>
      <c r="O1477" s="230">
        <v>2511.0682255716765</v>
      </c>
      <c r="P1477" s="230">
        <v>3799.0</v>
      </c>
      <c r="Q1477" s="231" t="s">
        <v>158</v>
      </c>
      <c r="R1477" s="232" t="s">
        <v>70</v>
      </c>
      <c r="S1477" s="232" t="s">
        <v>139</v>
      </c>
    </row>
    <row r="1478" ht="15.75" customHeight="1">
      <c r="A1478" s="227">
        <v>2018.0</v>
      </c>
      <c r="B1478" s="228" t="s">
        <v>46</v>
      </c>
      <c r="C1478" s="229" t="s">
        <v>127</v>
      </c>
      <c r="D1478" s="230">
        <v>3433.956383910935</v>
      </c>
      <c r="E1478" s="230">
        <v>1881.2825356787691</v>
      </c>
      <c r="F1478" s="230">
        <v>2252.2943151182303</v>
      </c>
      <c r="G1478" s="230">
        <v>4063.6534391075</v>
      </c>
      <c r="H1478" s="230">
        <v>5301.848856741385</v>
      </c>
      <c r="I1478" s="230">
        <v>4859.1600252845155</v>
      </c>
      <c r="J1478" s="230">
        <v>5872.493464237736</v>
      </c>
      <c r="K1478" s="230">
        <v>7331.09723911717</v>
      </c>
      <c r="L1478" s="230">
        <v>5241.574433024538</v>
      </c>
      <c r="M1478" s="230">
        <v>2914.499973740056</v>
      </c>
      <c r="N1478" s="230">
        <v>2024.2031597328473</v>
      </c>
      <c r="O1478" s="230">
        <v>3124.9561160620888</v>
      </c>
      <c r="P1478" s="230">
        <v>48301.01994175577</v>
      </c>
      <c r="Q1478" s="231" t="s">
        <v>158</v>
      </c>
      <c r="R1478" s="232" t="s">
        <v>70</v>
      </c>
      <c r="S1478" s="232" t="s">
        <v>139</v>
      </c>
    </row>
    <row r="1479" ht="15.75" customHeight="1">
      <c r="A1479" s="227">
        <v>2018.0</v>
      </c>
      <c r="B1479" s="228" t="s">
        <v>46</v>
      </c>
      <c r="C1479" s="229" t="s">
        <v>128</v>
      </c>
      <c r="D1479" s="230">
        <v>617.8941333067445</v>
      </c>
      <c r="E1479" s="230">
        <v>445.82491265777736</v>
      </c>
      <c r="F1479" s="230">
        <v>501.8264896452925</v>
      </c>
      <c r="G1479" s="230">
        <v>699.102559651409</v>
      </c>
      <c r="H1479" s="230">
        <v>804.4425476317103</v>
      </c>
      <c r="I1479" s="230">
        <v>757.9237847970257</v>
      </c>
      <c r="J1479" s="230">
        <v>813.207172089685</v>
      </c>
      <c r="K1479" s="230">
        <v>938.2407170246827</v>
      </c>
      <c r="L1479" s="230">
        <v>788.2643340864017</v>
      </c>
      <c r="M1479" s="230">
        <v>570.6609784426862</v>
      </c>
      <c r="N1479" s="230">
        <v>468.23890256537334</v>
      </c>
      <c r="O1479" s="230">
        <v>585.587251561961</v>
      </c>
      <c r="P1479" s="230">
        <v>665.9344819550624</v>
      </c>
      <c r="Q1479" s="231" t="s">
        <v>158</v>
      </c>
      <c r="R1479" s="232" t="s">
        <v>70</v>
      </c>
      <c r="S1479" s="232" t="s">
        <v>139</v>
      </c>
    </row>
    <row r="1480" ht="15.75" customHeight="1">
      <c r="A1480" s="227">
        <v>2018.0</v>
      </c>
      <c r="B1480" s="228" t="s">
        <v>46</v>
      </c>
      <c r="C1480" s="229" t="s">
        <v>129</v>
      </c>
      <c r="D1480" s="230">
        <v>61.90150532627653</v>
      </c>
      <c r="E1480" s="230">
        <v>31.11726161327814</v>
      </c>
      <c r="F1480" s="230">
        <v>38.406160880998456</v>
      </c>
      <c r="G1480" s="230">
        <v>74.50001668075538</v>
      </c>
      <c r="H1480" s="230">
        <v>96.9294254175584</v>
      </c>
      <c r="I1480" s="230">
        <v>87.7516233801329</v>
      </c>
      <c r="J1480" s="230">
        <v>98.27165248082265</v>
      </c>
      <c r="K1480" s="230">
        <v>123.8255517434857</v>
      </c>
      <c r="L1480" s="230">
        <v>94.94570862580608</v>
      </c>
      <c r="M1480" s="230">
        <v>50.83416661548834</v>
      </c>
      <c r="N1480" s="230">
        <v>34.71359455064705</v>
      </c>
      <c r="O1480" s="230">
        <v>56.60372028867143</v>
      </c>
      <c r="P1480" s="230">
        <v>849.8003876039211</v>
      </c>
      <c r="Q1480" s="231" t="s">
        <v>158</v>
      </c>
      <c r="R1480" s="232" t="s">
        <v>70</v>
      </c>
      <c r="S1480" s="232" t="s">
        <v>139</v>
      </c>
    </row>
    <row r="1481" ht="15.75" customHeight="1">
      <c r="A1481" s="227">
        <v>2018.0</v>
      </c>
      <c r="B1481" s="228" t="s">
        <v>46</v>
      </c>
      <c r="C1481" s="229" t="s">
        <v>130</v>
      </c>
      <c r="D1481" s="230">
        <v>22.289505589080303</v>
      </c>
      <c r="E1481" s="230">
        <v>11.64672852458639</v>
      </c>
      <c r="F1481" s="230">
        <v>12.714252209175363</v>
      </c>
      <c r="G1481" s="230">
        <v>20.394191387150073</v>
      </c>
      <c r="H1481" s="230">
        <v>24.010895288309953</v>
      </c>
      <c r="I1481" s="230">
        <v>20.400219213325787</v>
      </c>
      <c r="J1481" s="230">
        <v>23.788862728667432</v>
      </c>
      <c r="K1481" s="230">
        <v>28.13589057329679</v>
      </c>
      <c r="L1481" s="230">
        <v>22.80382621039297</v>
      </c>
      <c r="M1481" s="230">
        <v>14.608683107096788</v>
      </c>
      <c r="N1481" s="230">
        <v>12.141526157346386</v>
      </c>
      <c r="O1481" s="230">
        <v>20.01596815223334</v>
      </c>
      <c r="P1481" s="230">
        <v>232.9505491406616</v>
      </c>
      <c r="Q1481" s="231" t="s">
        <v>158</v>
      </c>
      <c r="R1481" s="232" t="s">
        <v>70</v>
      </c>
      <c r="S1481" s="232" t="s">
        <v>139</v>
      </c>
    </row>
    <row r="1482" ht="15.75" customHeight="1">
      <c r="A1482" s="227">
        <v>2018.0</v>
      </c>
      <c r="B1482" s="228" t="s">
        <v>46</v>
      </c>
      <c r="C1482" s="229" t="s">
        <v>131</v>
      </c>
      <c r="D1482" s="230">
        <v>17.426709985805587</v>
      </c>
      <c r="E1482" s="230">
        <v>9.469267458910881</v>
      </c>
      <c r="F1482" s="230">
        <v>11.064769371416407</v>
      </c>
      <c r="G1482" s="230">
        <v>20.464308283776063</v>
      </c>
      <c r="H1482" s="230">
        <v>27.57713698822221</v>
      </c>
      <c r="I1482" s="230">
        <v>24.94580013594627</v>
      </c>
      <c r="J1482" s="230">
        <v>27.169566665105414</v>
      </c>
      <c r="K1482" s="230">
        <v>34.21114084737804</v>
      </c>
      <c r="L1482" s="230">
        <v>26.930291106266804</v>
      </c>
      <c r="M1482" s="230">
        <v>13.746479501364316</v>
      </c>
      <c r="N1482" s="230">
        <v>9.822246327260817</v>
      </c>
      <c r="O1482" s="230">
        <v>15.534039853716687</v>
      </c>
      <c r="P1482" s="230">
        <v>238.36175652516948</v>
      </c>
      <c r="Q1482" s="231" t="s">
        <v>158</v>
      </c>
      <c r="R1482" s="232" t="s">
        <v>70</v>
      </c>
      <c r="S1482" s="232" t="s">
        <v>139</v>
      </c>
    </row>
    <row r="1483" ht="15.75" customHeight="1">
      <c r="A1483" s="227">
        <v>2018.0</v>
      </c>
      <c r="B1483" s="228" t="s">
        <v>46</v>
      </c>
      <c r="C1483" s="229" t="s">
        <v>132</v>
      </c>
      <c r="D1483" s="230">
        <v>6.291484297925541</v>
      </c>
      <c r="E1483" s="230">
        <v>3.517498753952805</v>
      </c>
      <c r="F1483" s="230">
        <v>3.7349096832442967</v>
      </c>
      <c r="G1483" s="230">
        <v>5.680557379055877</v>
      </c>
      <c r="H1483" s="230">
        <v>6.833955161513035</v>
      </c>
      <c r="I1483" s="230">
        <v>5.7931145318233135</v>
      </c>
      <c r="J1483" s="230">
        <v>6.628186534739994</v>
      </c>
      <c r="K1483" s="230">
        <v>7.822288139923504</v>
      </c>
      <c r="L1483" s="230">
        <v>6.458491904324166</v>
      </c>
      <c r="M1483" s="230">
        <v>4.032547905699305</v>
      </c>
      <c r="N1483" s="230">
        <v>3.488170262553954</v>
      </c>
      <c r="O1483" s="230">
        <v>5.610159082258251</v>
      </c>
      <c r="P1483" s="230">
        <v>65.89136363701405</v>
      </c>
      <c r="Q1483" s="231" t="s">
        <v>158</v>
      </c>
      <c r="R1483" s="232" t="s">
        <v>70</v>
      </c>
      <c r="S1483" s="232" t="s">
        <v>139</v>
      </c>
    </row>
    <row r="1484" ht="15.75" customHeight="1">
      <c r="A1484" s="227">
        <v>2019.0</v>
      </c>
      <c r="B1484" s="228" t="s">
        <v>46</v>
      </c>
      <c r="C1484" s="229" t="s">
        <v>73</v>
      </c>
      <c r="D1484" s="230">
        <v>5932.79727618559</v>
      </c>
      <c r="E1484" s="230">
        <v>6340.639696511151</v>
      </c>
      <c r="F1484" s="230">
        <v>8375.919828600672</v>
      </c>
      <c r="G1484" s="230">
        <v>8065.767211167522</v>
      </c>
      <c r="H1484" s="230">
        <v>11020.363385583441</v>
      </c>
      <c r="I1484" s="230">
        <v>11224.73273098687</v>
      </c>
      <c r="J1484" s="230">
        <v>11733.191974077894</v>
      </c>
      <c r="K1484" s="230">
        <v>17708.225044520885</v>
      </c>
      <c r="L1484" s="230">
        <v>9941.269870313736</v>
      </c>
      <c r="M1484" s="230">
        <v>6932.2103139727315</v>
      </c>
      <c r="N1484" s="230">
        <v>4213.896106129867</v>
      </c>
      <c r="O1484" s="230">
        <v>4522.700802452975</v>
      </c>
      <c r="P1484" s="230">
        <v>106011.71424050332</v>
      </c>
      <c r="Q1484" s="231" t="s">
        <v>159</v>
      </c>
      <c r="R1484" s="232" t="s">
        <v>70</v>
      </c>
      <c r="S1484" s="232" t="s">
        <v>139</v>
      </c>
    </row>
    <row r="1485" ht="15.75" customHeight="1">
      <c r="A1485" s="227">
        <v>2019.0</v>
      </c>
      <c r="B1485" s="228" t="s">
        <v>46</v>
      </c>
      <c r="C1485" s="229" t="s">
        <v>77</v>
      </c>
      <c r="D1485" s="230">
        <v>1994.8550339992607</v>
      </c>
      <c r="E1485" s="230">
        <v>2180.828288666869</v>
      </c>
      <c r="F1485" s="230">
        <v>2890.821941033889</v>
      </c>
      <c r="G1485" s="230">
        <v>2773.707772127561</v>
      </c>
      <c r="H1485" s="230">
        <v>3784.4615614628206</v>
      </c>
      <c r="I1485" s="230">
        <v>3859.69538092522</v>
      </c>
      <c r="J1485" s="230">
        <v>4061.444947354782</v>
      </c>
      <c r="K1485" s="230">
        <v>6131.281741523348</v>
      </c>
      <c r="L1485" s="230">
        <v>3420.717933942781</v>
      </c>
      <c r="M1485" s="230">
        <v>2406.8458413079916</v>
      </c>
      <c r="N1485" s="230">
        <v>1453.5879749422902</v>
      </c>
      <c r="O1485" s="230">
        <v>1526.778508101459</v>
      </c>
      <c r="P1485" s="230">
        <v>36485.02692538827</v>
      </c>
      <c r="Q1485" s="231" t="s">
        <v>159</v>
      </c>
      <c r="R1485" s="232" t="s">
        <v>70</v>
      </c>
      <c r="S1485" s="232" t="s">
        <v>139</v>
      </c>
    </row>
    <row r="1486" ht="15.75" customHeight="1">
      <c r="A1486" s="227">
        <v>2019.0</v>
      </c>
      <c r="B1486" s="228" t="s">
        <v>46</v>
      </c>
      <c r="C1486" s="229" t="s">
        <v>78</v>
      </c>
      <c r="D1486" s="230">
        <v>7927.652310184851</v>
      </c>
      <c r="E1486" s="230">
        <v>8521.46798517802</v>
      </c>
      <c r="F1486" s="230">
        <v>11266.741769634562</v>
      </c>
      <c r="G1486" s="230">
        <v>10839.474983295084</v>
      </c>
      <c r="H1486" s="230">
        <v>14804.824947046262</v>
      </c>
      <c r="I1486" s="230">
        <v>15084.42811191209</v>
      </c>
      <c r="J1486" s="230">
        <v>15794.636921432677</v>
      </c>
      <c r="K1486" s="230">
        <v>23839.506786044232</v>
      </c>
      <c r="L1486" s="230">
        <v>13361.987804256518</v>
      </c>
      <c r="M1486" s="230">
        <v>9339.056155280723</v>
      </c>
      <c r="N1486" s="230">
        <v>5667.484081072157</v>
      </c>
      <c r="O1486" s="230">
        <v>6049.479310554434</v>
      </c>
      <c r="P1486" s="230">
        <v>142496.7411658916</v>
      </c>
      <c r="Q1486" s="231" t="s">
        <v>159</v>
      </c>
      <c r="R1486" s="232" t="s">
        <v>70</v>
      </c>
      <c r="S1486" s="232" t="s">
        <v>139</v>
      </c>
    </row>
    <row r="1487" ht="15.75" customHeight="1">
      <c r="A1487" s="227">
        <v>2019.0</v>
      </c>
      <c r="B1487" s="228" t="s">
        <v>46</v>
      </c>
      <c r="C1487" s="229" t="s">
        <v>79</v>
      </c>
      <c r="D1487" s="230">
        <v>4943.997730154659</v>
      </c>
      <c r="E1487" s="230">
        <v>5283.866413759292</v>
      </c>
      <c r="F1487" s="230">
        <v>6979.93319050056</v>
      </c>
      <c r="G1487" s="230">
        <v>6721.472675972935</v>
      </c>
      <c r="H1487" s="230">
        <v>9183.636154652868</v>
      </c>
      <c r="I1487" s="230">
        <v>9353.943942489059</v>
      </c>
      <c r="J1487" s="230">
        <v>9777.659978398244</v>
      </c>
      <c r="K1487" s="230">
        <v>14756.854203767405</v>
      </c>
      <c r="L1487" s="230">
        <v>8284.391558594782</v>
      </c>
      <c r="M1487" s="230">
        <v>5776.841928310609</v>
      </c>
      <c r="N1487" s="230">
        <v>3511.580088441556</v>
      </c>
      <c r="O1487" s="230">
        <v>3768.9173353774795</v>
      </c>
      <c r="P1487" s="230">
        <v>88343.09520041944</v>
      </c>
      <c r="Q1487" s="231" t="s">
        <v>159</v>
      </c>
      <c r="R1487" s="232" t="s">
        <v>70</v>
      </c>
      <c r="S1487" s="232" t="s">
        <v>139</v>
      </c>
    </row>
    <row r="1488" ht="15.75" customHeight="1">
      <c r="A1488" s="227">
        <v>2019.0</v>
      </c>
      <c r="B1488" s="228" t="s">
        <v>46</v>
      </c>
      <c r="C1488" s="229" t="s">
        <v>80</v>
      </c>
      <c r="D1488" s="230">
        <v>988.7995460309318</v>
      </c>
      <c r="E1488" s="230">
        <v>1056.7732827518587</v>
      </c>
      <c r="F1488" s="230">
        <v>1395.986638100112</v>
      </c>
      <c r="G1488" s="230">
        <v>1344.294535194587</v>
      </c>
      <c r="H1488" s="230">
        <v>1836.7272309305738</v>
      </c>
      <c r="I1488" s="230">
        <v>1870.788788497812</v>
      </c>
      <c r="J1488" s="230">
        <v>1955.531995679649</v>
      </c>
      <c r="K1488" s="230">
        <v>2951.3708407534814</v>
      </c>
      <c r="L1488" s="230">
        <v>1656.878311718956</v>
      </c>
      <c r="M1488" s="230">
        <v>1155.368385662122</v>
      </c>
      <c r="N1488" s="230">
        <v>702.3160176883114</v>
      </c>
      <c r="O1488" s="230">
        <v>753.7834670754958</v>
      </c>
      <c r="P1488" s="230">
        <v>17668.61904008389</v>
      </c>
      <c r="Q1488" s="231" t="s">
        <v>159</v>
      </c>
      <c r="R1488" s="232" t="s">
        <v>70</v>
      </c>
      <c r="S1488" s="232" t="s">
        <v>139</v>
      </c>
    </row>
    <row r="1489" ht="15.75" customHeight="1">
      <c r="A1489" s="227">
        <v>2019.0</v>
      </c>
      <c r="B1489" s="228" t="s">
        <v>46</v>
      </c>
      <c r="C1489" s="229" t="s">
        <v>81</v>
      </c>
      <c r="D1489" s="230">
        <v>502.25086249282975</v>
      </c>
      <c r="E1489" s="230">
        <v>472.08593741262916</v>
      </c>
      <c r="F1489" s="230">
        <v>435.95370090307847</v>
      </c>
      <c r="G1489" s="230">
        <v>255.95823893271492</v>
      </c>
      <c r="H1489" s="230">
        <v>336.7773867081381</v>
      </c>
      <c r="I1489" s="230">
        <v>397.03348150884534</v>
      </c>
      <c r="J1489" s="230">
        <v>447.7275863010292</v>
      </c>
      <c r="K1489" s="230">
        <v>479.3634257016173</v>
      </c>
      <c r="L1489" s="230">
        <v>332.7626881530456</v>
      </c>
      <c r="M1489" s="230">
        <v>316.46941629252944</v>
      </c>
      <c r="N1489" s="230">
        <v>277.91300635959465</v>
      </c>
      <c r="O1489" s="230">
        <v>319.4329341703686</v>
      </c>
      <c r="P1489" s="230">
        <v>4573.7286649364205</v>
      </c>
      <c r="Q1489" s="231" t="s">
        <v>159</v>
      </c>
      <c r="R1489" s="232" t="s">
        <v>70</v>
      </c>
      <c r="S1489" s="232" t="s">
        <v>139</v>
      </c>
    </row>
    <row r="1490" ht="15.75" customHeight="1">
      <c r="A1490" s="227">
        <v>2019.0</v>
      </c>
      <c r="B1490" s="228" t="s">
        <v>46</v>
      </c>
      <c r="C1490" s="229" t="s">
        <v>82</v>
      </c>
      <c r="D1490" s="230">
        <v>612.3279732749221</v>
      </c>
      <c r="E1490" s="230">
        <v>710.1760003059895</v>
      </c>
      <c r="F1490" s="230">
        <v>1009.0018496659544</v>
      </c>
      <c r="G1490" s="230">
        <v>2193.5216165557304</v>
      </c>
      <c r="H1490" s="230">
        <v>3942.3674067696356</v>
      </c>
      <c r="I1490" s="230">
        <v>3629.162993419108</v>
      </c>
      <c r="J1490" s="230">
        <v>4523.69062253739</v>
      </c>
      <c r="K1490" s="230">
        <v>5732.247857629251</v>
      </c>
      <c r="L1490" s="230">
        <v>4056.234505112412</v>
      </c>
      <c r="M1490" s="230">
        <v>1786.6031601763518</v>
      </c>
      <c r="N1490" s="230">
        <v>1085.7256830744116</v>
      </c>
      <c r="O1490" s="230">
        <v>757.0161511932234</v>
      </c>
      <c r="P1490" s="230">
        <v>30038.075819714384</v>
      </c>
      <c r="Q1490" s="231" t="s">
        <v>159</v>
      </c>
      <c r="R1490" s="232" t="s">
        <v>70</v>
      </c>
      <c r="S1490" s="232" t="s">
        <v>139</v>
      </c>
    </row>
    <row r="1491" ht="15.75" customHeight="1">
      <c r="A1491" s="227">
        <v>2019.0</v>
      </c>
      <c r="B1491" s="228" t="s">
        <v>46</v>
      </c>
      <c r="C1491" s="229" t="s">
        <v>83</v>
      </c>
      <c r="D1491" s="230">
        <v>2579.4034415557885</v>
      </c>
      <c r="E1491" s="230">
        <v>876.4982514864287</v>
      </c>
      <c r="F1491" s="230">
        <v>1007.9613363767331</v>
      </c>
      <c r="G1491" s="230">
        <v>2135.639768496346</v>
      </c>
      <c r="H1491" s="230">
        <v>1573.2847137977442</v>
      </c>
      <c r="I1491" s="230">
        <v>1203.6423389155807</v>
      </c>
      <c r="J1491" s="230">
        <v>1851.6994473216732</v>
      </c>
      <c r="K1491" s="230">
        <v>1971.4929057391987</v>
      </c>
      <c r="L1491" s="230">
        <v>1146.2883793156734</v>
      </c>
      <c r="M1491" s="230">
        <v>1003.7953232042312</v>
      </c>
      <c r="N1491" s="230">
        <v>839.79950230698</v>
      </c>
      <c r="O1491" s="230">
        <v>2218.824064315976</v>
      </c>
      <c r="P1491" s="230">
        <v>18408.329472832353</v>
      </c>
      <c r="Q1491" s="231" t="s">
        <v>159</v>
      </c>
      <c r="R1491" s="232" t="s">
        <v>70</v>
      </c>
      <c r="S1491" s="232" t="s">
        <v>139</v>
      </c>
    </row>
    <row r="1492" ht="15.75" customHeight="1">
      <c r="A1492" s="227">
        <v>2019.0</v>
      </c>
      <c r="B1492" s="228" t="s">
        <v>46</v>
      </c>
      <c r="C1492" s="229" t="s">
        <v>84</v>
      </c>
      <c r="D1492" s="230">
        <v>4233.67003286131</v>
      </c>
      <c r="E1492" s="230">
        <v>6462.707795972973</v>
      </c>
      <c r="F1492" s="230">
        <v>8813.824882688794</v>
      </c>
      <c r="G1492" s="230">
        <v>6254.355359310292</v>
      </c>
      <c r="H1492" s="230">
        <v>8952.395439770746</v>
      </c>
      <c r="I1492" s="230">
        <v>9854.589298068557</v>
      </c>
      <c r="J1492" s="230">
        <v>8971.519265272584</v>
      </c>
      <c r="K1492" s="230">
        <v>15656.402596974167</v>
      </c>
      <c r="L1492" s="230">
        <v>7826.702231675386</v>
      </c>
      <c r="M1492" s="230">
        <v>6232.18825560761</v>
      </c>
      <c r="N1492" s="230">
        <v>3464.0458893311716</v>
      </c>
      <c r="O1492" s="230">
        <v>2754.2061608748654</v>
      </c>
      <c r="P1492" s="230">
        <v>89476.60720840846</v>
      </c>
      <c r="Q1492" s="231" t="s">
        <v>159</v>
      </c>
      <c r="R1492" s="232" t="s">
        <v>70</v>
      </c>
      <c r="S1492" s="232" t="s">
        <v>139</v>
      </c>
    </row>
    <row r="1493" ht="15.75" customHeight="1">
      <c r="A1493" s="227">
        <v>2019.0</v>
      </c>
      <c r="B1493" s="228" t="s">
        <v>46</v>
      </c>
      <c r="C1493" s="229" t="s">
        <v>85</v>
      </c>
      <c r="D1493" s="230">
        <v>262.2293179926109</v>
      </c>
      <c r="E1493" s="230">
        <v>272.0816124992511</v>
      </c>
      <c r="F1493" s="230">
        <v>308.76766614062853</v>
      </c>
      <c r="G1493" s="230">
        <v>432.99157307337026</v>
      </c>
      <c r="H1493" s="230">
        <v>592.3193070230128</v>
      </c>
      <c r="I1493" s="230">
        <v>568.4011793062386</v>
      </c>
      <c r="J1493" s="230">
        <v>1007.800311863686</v>
      </c>
      <c r="K1493" s="230">
        <v>1174.871371195355</v>
      </c>
      <c r="L1493" s="230">
        <v>615.7678756334124</v>
      </c>
      <c r="M1493" s="230">
        <v>417.95321170534504</v>
      </c>
      <c r="N1493" s="230">
        <v>271.02604470516985</v>
      </c>
      <c r="O1493" s="230">
        <v>241.115339418601</v>
      </c>
      <c r="P1493" s="230">
        <v>6165.324810556682</v>
      </c>
      <c r="Q1493" s="231" t="s">
        <v>159</v>
      </c>
      <c r="R1493" s="232" t="s">
        <v>70</v>
      </c>
      <c r="S1493" s="232" t="s">
        <v>139</v>
      </c>
    </row>
    <row r="1494" ht="15.75" customHeight="1">
      <c r="A1494" s="227">
        <v>2019.0</v>
      </c>
      <c r="B1494" s="228" t="s">
        <v>46</v>
      </c>
      <c r="C1494" s="229" t="s">
        <v>86</v>
      </c>
      <c r="D1494" s="230">
        <v>1480.3073455310448</v>
      </c>
      <c r="E1494" s="230">
        <v>1502.068397070666</v>
      </c>
      <c r="F1494" s="230">
        <v>1982.2406528575327</v>
      </c>
      <c r="G1494" s="230">
        <v>1940.373030804395</v>
      </c>
      <c r="H1494" s="230">
        <v>2603.848180215263</v>
      </c>
      <c r="I1494" s="230">
        <v>2639.151276436662</v>
      </c>
      <c r="J1494" s="230">
        <v>2679.046270786376</v>
      </c>
      <c r="K1494" s="230">
        <v>4069.8210551325415</v>
      </c>
      <c r="L1494" s="230">
        <v>2327.522864657245</v>
      </c>
      <c r="M1494" s="230">
        <v>1625.1939410814814</v>
      </c>
      <c r="N1494" s="230">
        <v>997.5594422548146</v>
      </c>
      <c r="O1494" s="230">
        <v>1132.4842165471516</v>
      </c>
      <c r="P1494" s="230">
        <v>24979.616673375174</v>
      </c>
      <c r="Q1494" s="231" t="s">
        <v>159</v>
      </c>
      <c r="R1494" s="232" t="s">
        <v>70</v>
      </c>
      <c r="S1494" s="232" t="s">
        <v>139</v>
      </c>
    </row>
    <row r="1495" ht="15.75" customHeight="1">
      <c r="A1495" s="227">
        <v>2019.0</v>
      </c>
      <c r="B1495" s="228" t="s">
        <v>46</v>
      </c>
      <c r="C1495" s="229" t="s">
        <v>87</v>
      </c>
      <c r="D1495" s="230">
        <v>566.3946786091909</v>
      </c>
      <c r="E1495" s="230">
        <v>605.2841994759526</v>
      </c>
      <c r="F1495" s="230">
        <v>800.6371454211396</v>
      </c>
      <c r="G1495" s="230">
        <v>758.5476779590992</v>
      </c>
      <c r="H1495" s="230">
        <v>1063.5515475989307</v>
      </c>
      <c r="I1495" s="230">
        <v>1084.7507498016046</v>
      </c>
      <c r="J1495" s="230">
        <v>1080.012703122195</v>
      </c>
      <c r="K1495" s="230">
        <v>1664.2249552568376</v>
      </c>
      <c r="L1495" s="230">
        <v>954.4291690867819</v>
      </c>
      <c r="M1495" s="230">
        <v>643.2690338358843</v>
      </c>
      <c r="N1495" s="230">
        <v>394.2539157796848</v>
      </c>
      <c r="O1495" s="230">
        <v>425.56859390585964</v>
      </c>
      <c r="P1495" s="230">
        <v>10040.92436985316</v>
      </c>
      <c r="Q1495" s="231" t="s">
        <v>159</v>
      </c>
      <c r="R1495" s="232" t="s">
        <v>70</v>
      </c>
      <c r="S1495" s="232" t="s">
        <v>139</v>
      </c>
    </row>
    <row r="1496" ht="15.75" customHeight="1">
      <c r="A1496" s="227">
        <v>2019.0</v>
      </c>
      <c r="B1496" s="228" t="s">
        <v>46</v>
      </c>
      <c r="C1496" s="229" t="s">
        <v>88</v>
      </c>
      <c r="D1496" s="230">
        <v>1862.0668991587552</v>
      </c>
      <c r="E1496" s="230">
        <v>2109.765057801012</v>
      </c>
      <c r="F1496" s="230">
        <v>2827.9557372074646</v>
      </c>
      <c r="G1496" s="230">
        <v>2547.6092273329846</v>
      </c>
      <c r="H1496" s="230">
        <v>3480.607240178982</v>
      </c>
      <c r="I1496" s="230">
        <v>3602.2636347300745</v>
      </c>
      <c r="J1496" s="230">
        <v>3545.923346430006</v>
      </c>
      <c r="K1496" s="230">
        <v>5599.2901027313055</v>
      </c>
      <c r="L1496" s="230">
        <v>3095.8279328220156</v>
      </c>
      <c r="M1496" s="230">
        <v>2229.4815644706428</v>
      </c>
      <c r="N1496" s="230">
        <v>1321.8946729619854</v>
      </c>
      <c r="O1496" s="230">
        <v>1379.22777536174</v>
      </c>
      <c r="P1496" s="230">
        <v>33601.91319118697</v>
      </c>
      <c r="Q1496" s="231" t="s">
        <v>159</v>
      </c>
      <c r="R1496" s="232" t="s">
        <v>70</v>
      </c>
      <c r="S1496" s="232" t="s">
        <v>139</v>
      </c>
    </row>
    <row r="1497" ht="15.75" customHeight="1">
      <c r="A1497" s="227">
        <v>2019.0</v>
      </c>
      <c r="B1497" s="228" t="s">
        <v>46</v>
      </c>
      <c r="C1497" s="229" t="s">
        <v>89</v>
      </c>
      <c r="D1497" s="230">
        <v>772.9994888630567</v>
      </c>
      <c r="E1497" s="230">
        <v>794.6671469124113</v>
      </c>
      <c r="F1497" s="230">
        <v>1060.331988873795</v>
      </c>
      <c r="G1497" s="230">
        <v>1041.951166803086</v>
      </c>
      <c r="H1497" s="230">
        <v>1443.3098796366803</v>
      </c>
      <c r="I1497" s="230">
        <v>1459.377102214479</v>
      </c>
      <c r="J1497" s="230">
        <v>1464.8773461959815</v>
      </c>
      <c r="K1497" s="230">
        <v>2248.6467194513666</v>
      </c>
      <c r="L1497" s="230">
        <v>1290.8437163953254</v>
      </c>
      <c r="M1497" s="230">
        <v>860.9441772172556</v>
      </c>
      <c r="N1497" s="230">
        <v>526.8460127399018</v>
      </c>
      <c r="O1497" s="230">
        <v>590.5214101441268</v>
      </c>
      <c r="P1497" s="230">
        <v>13555.316155447466</v>
      </c>
      <c r="Q1497" s="231" t="s">
        <v>159</v>
      </c>
      <c r="R1497" s="232" t="s">
        <v>70</v>
      </c>
      <c r="S1497" s="232" t="s">
        <v>139</v>
      </c>
    </row>
    <row r="1498" ht="15.75" customHeight="1">
      <c r="A1498" s="227">
        <v>2019.0</v>
      </c>
      <c r="B1498" s="228" t="s">
        <v>46</v>
      </c>
      <c r="C1498" s="229" t="s">
        <v>90</v>
      </c>
      <c r="D1498" s="230">
        <v>4943.997730154659</v>
      </c>
      <c r="E1498" s="230">
        <v>5283.866413759292</v>
      </c>
      <c r="F1498" s="230">
        <v>6979.93319050056</v>
      </c>
      <c r="G1498" s="230">
        <v>6721.472675972935</v>
      </c>
      <c r="H1498" s="230">
        <v>9183.636154652868</v>
      </c>
      <c r="I1498" s="230">
        <v>9353.943942489059</v>
      </c>
      <c r="J1498" s="230">
        <v>9777.659978398244</v>
      </c>
      <c r="K1498" s="230">
        <v>14756.854203767405</v>
      </c>
      <c r="L1498" s="230">
        <v>8284.391558594782</v>
      </c>
      <c r="M1498" s="230">
        <v>5776.841928310609</v>
      </c>
      <c r="N1498" s="230">
        <v>3511.580088441556</v>
      </c>
      <c r="O1498" s="230">
        <v>3768.9173353774795</v>
      </c>
      <c r="P1498" s="230">
        <v>88343.09520041944</v>
      </c>
      <c r="Q1498" s="231" t="s">
        <v>159</v>
      </c>
      <c r="R1498" s="232" t="s">
        <v>70</v>
      </c>
      <c r="S1498" s="232" t="s">
        <v>139</v>
      </c>
    </row>
    <row r="1499" ht="15.75" customHeight="1">
      <c r="A1499" s="227">
        <v>2019.0</v>
      </c>
      <c r="B1499" s="228" t="s">
        <v>46</v>
      </c>
      <c r="C1499" s="229" t="s">
        <v>91</v>
      </c>
      <c r="D1499" s="230">
        <v>94869.0</v>
      </c>
      <c r="E1499" s="230">
        <v>94869.0</v>
      </c>
      <c r="F1499" s="230">
        <v>94869.0</v>
      </c>
      <c r="G1499" s="230">
        <v>94869.0</v>
      </c>
      <c r="H1499" s="230">
        <v>94869.0</v>
      </c>
      <c r="I1499" s="230">
        <v>94869.0</v>
      </c>
      <c r="J1499" s="230">
        <v>94869.0</v>
      </c>
      <c r="K1499" s="230">
        <v>94869.0</v>
      </c>
      <c r="L1499" s="230">
        <v>94869.0</v>
      </c>
      <c r="M1499" s="230">
        <v>94869.0</v>
      </c>
      <c r="N1499" s="230">
        <v>94869.0</v>
      </c>
      <c r="O1499" s="230">
        <v>94869.0</v>
      </c>
      <c r="P1499" s="230">
        <v>94869.0</v>
      </c>
      <c r="Q1499" s="231" t="s">
        <v>159</v>
      </c>
      <c r="R1499" s="232" t="s">
        <v>70</v>
      </c>
      <c r="S1499" s="232" t="s">
        <v>139</v>
      </c>
    </row>
    <row r="1500" ht="15.75" customHeight="1">
      <c r="A1500" s="227">
        <v>2019.0</v>
      </c>
      <c r="B1500" s="228" t="s">
        <v>46</v>
      </c>
      <c r="C1500" s="229" t="s">
        <v>92</v>
      </c>
      <c r="D1500" s="230">
        <v>211.7538144648197</v>
      </c>
      <c r="E1500" s="230">
        <v>209.42370492779602</v>
      </c>
      <c r="F1500" s="230">
        <v>206.91039619063872</v>
      </c>
      <c r="G1500" s="230">
        <v>194.36865702565615</v>
      </c>
      <c r="H1500" s="230">
        <v>200.04085607846065</v>
      </c>
      <c r="I1500" s="230">
        <v>204.19077900247387</v>
      </c>
      <c r="J1500" s="230">
        <v>203.99662986419227</v>
      </c>
      <c r="K1500" s="230">
        <v>205.91476276725854</v>
      </c>
      <c r="L1500" s="230">
        <v>199.62991513558273</v>
      </c>
      <c r="M1500" s="230">
        <v>198.57839197742143</v>
      </c>
      <c r="N1500" s="230">
        <v>196.03358115320245</v>
      </c>
      <c r="O1500" s="230">
        <v>198.86236697138352</v>
      </c>
      <c r="P1500" s="230">
        <v>202.4753212965738</v>
      </c>
      <c r="Q1500" s="231" t="s">
        <v>159</v>
      </c>
      <c r="R1500" s="232" t="s">
        <v>70</v>
      </c>
      <c r="S1500" s="232" t="s">
        <v>139</v>
      </c>
    </row>
    <row r="1501" ht="15.75" customHeight="1">
      <c r="A1501" s="227">
        <v>2019.0</v>
      </c>
      <c r="B1501" s="228" t="s">
        <v>46</v>
      </c>
      <c r="C1501" s="229" t="s">
        <v>93</v>
      </c>
      <c r="D1501" s="230">
        <v>146.09470511872888</v>
      </c>
      <c r="E1501" s="230">
        <v>153.3070874171963</v>
      </c>
      <c r="F1501" s="230">
        <v>198.57535686012704</v>
      </c>
      <c r="G1501" s="230">
        <v>312.2645517338297</v>
      </c>
      <c r="H1501" s="230">
        <v>471.1318246732394</v>
      </c>
      <c r="I1501" s="230">
        <v>445.712393185588</v>
      </c>
      <c r="J1501" s="230">
        <v>468.0771368415914</v>
      </c>
      <c r="K1501" s="230">
        <v>566.8823177168922</v>
      </c>
      <c r="L1501" s="230">
        <v>478.75328150525127</v>
      </c>
      <c r="M1501" s="230">
        <v>275.25319594941527</v>
      </c>
      <c r="N1501" s="230">
        <v>193.71213791748883</v>
      </c>
      <c r="O1501" s="230">
        <v>159.0891271210488</v>
      </c>
      <c r="P1501" s="230">
        <v>322.40442633669977</v>
      </c>
      <c r="Q1501" s="231" t="s">
        <v>159</v>
      </c>
      <c r="R1501" s="232" t="s">
        <v>70</v>
      </c>
      <c r="S1501" s="232" t="s">
        <v>139</v>
      </c>
    </row>
    <row r="1502" ht="15.75" customHeight="1">
      <c r="A1502" s="227">
        <v>2019.0</v>
      </c>
      <c r="B1502" s="228" t="s">
        <v>46</v>
      </c>
      <c r="C1502" s="229" t="s">
        <v>94</v>
      </c>
      <c r="D1502" s="230">
        <v>271.5120893617674</v>
      </c>
      <c r="E1502" s="230">
        <v>92.2615934169168</v>
      </c>
      <c r="F1502" s="230">
        <v>106.09960583384253</v>
      </c>
      <c r="G1502" s="230">
        <v>224.80082267347117</v>
      </c>
      <c r="H1502" s="230">
        <v>165.60643942791168</v>
      </c>
      <c r="I1502" s="230">
        <v>126.697297917126</v>
      </c>
      <c r="J1502" s="230">
        <v>194.91281499922874</v>
      </c>
      <c r="K1502" s="230">
        <v>207.52246406102745</v>
      </c>
      <c r="L1502" s="230">
        <v>120.66012934036829</v>
      </c>
      <c r="M1502" s="230">
        <v>105.66108469265475</v>
      </c>
      <c r="N1502" s="230">
        <v>88.39862498547764</v>
      </c>
      <c r="O1502" s="230">
        <v>233.55693332921737</v>
      </c>
      <c r="P1502" s="230">
        <v>161.47415833658414</v>
      </c>
      <c r="Q1502" s="231" t="s">
        <v>159</v>
      </c>
      <c r="R1502" s="232" t="s">
        <v>70</v>
      </c>
      <c r="S1502" s="232" t="s">
        <v>139</v>
      </c>
    </row>
    <row r="1503" ht="15.75" customHeight="1">
      <c r="A1503" s="227">
        <v>2019.0</v>
      </c>
      <c r="B1503" s="228" t="s">
        <v>46</v>
      </c>
      <c r="C1503" s="229" t="s">
        <v>95</v>
      </c>
      <c r="D1503" s="230">
        <v>439.35751004453294</v>
      </c>
      <c r="E1503" s="230">
        <v>670.680327787627</v>
      </c>
      <c r="F1503" s="230">
        <v>914.6721696233695</v>
      </c>
      <c r="G1503" s="230">
        <v>649.0581401647622</v>
      </c>
      <c r="H1503" s="230">
        <v>929.0526041996235</v>
      </c>
      <c r="I1503" s="230">
        <v>1022.6795623901514</v>
      </c>
      <c r="J1503" s="230">
        <v>931.0372171453176</v>
      </c>
      <c r="K1503" s="230">
        <v>1624.7742520954914</v>
      </c>
      <c r="L1503" s="230">
        <v>812.2315574142277</v>
      </c>
      <c r="M1503" s="230">
        <v>646.757704983911</v>
      </c>
      <c r="N1503" s="230">
        <v>359.48823710947914</v>
      </c>
      <c r="O1503" s="230">
        <v>285.82321050029117</v>
      </c>
      <c r="P1503" s="230">
        <v>773.8010411215654</v>
      </c>
      <c r="Q1503" s="231" t="s">
        <v>159</v>
      </c>
      <c r="R1503" s="232" t="s">
        <v>70</v>
      </c>
      <c r="S1503" s="232" t="s">
        <v>139</v>
      </c>
    </row>
    <row r="1504" ht="15.75" customHeight="1">
      <c r="A1504" s="227">
        <v>2019.0</v>
      </c>
      <c r="B1504" s="228" t="s">
        <v>46</v>
      </c>
      <c r="C1504" s="229" t="s">
        <v>96</v>
      </c>
      <c r="D1504" s="230">
        <v>1068.718118989849</v>
      </c>
      <c r="E1504" s="230">
        <v>1125.6727135495362</v>
      </c>
      <c r="F1504" s="230">
        <v>1426.257528507978</v>
      </c>
      <c r="G1504" s="230">
        <v>1380.4921715977193</v>
      </c>
      <c r="H1504" s="230">
        <v>1765.8317243792353</v>
      </c>
      <c r="I1504" s="230">
        <v>1799.2800324953391</v>
      </c>
      <c r="J1504" s="230">
        <v>1798.02379885033</v>
      </c>
      <c r="K1504" s="230">
        <v>2605.0937966406696</v>
      </c>
      <c r="L1504" s="230">
        <v>1611.2748833954302</v>
      </c>
      <c r="M1504" s="230">
        <v>1226.2503776034025</v>
      </c>
      <c r="N1504" s="230">
        <v>837.632581165648</v>
      </c>
      <c r="O1504" s="230">
        <v>877.3316379219409</v>
      </c>
      <c r="P1504" s="230">
        <v>1460.154947091423</v>
      </c>
      <c r="Q1504" s="231" t="s">
        <v>159</v>
      </c>
      <c r="R1504" s="232" t="s">
        <v>70</v>
      </c>
      <c r="S1504" s="232" t="s">
        <v>139</v>
      </c>
    </row>
    <row r="1505" ht="15.75" customHeight="1">
      <c r="A1505" s="227">
        <v>2019.0</v>
      </c>
      <c r="B1505" s="228" t="s">
        <v>46</v>
      </c>
      <c r="C1505" s="229" t="s">
        <v>97</v>
      </c>
      <c r="D1505" s="230">
        <v>240.6806865015046</v>
      </c>
      <c r="E1505" s="230">
        <v>263.1184926786204</v>
      </c>
      <c r="F1505" s="230">
        <v>348.7797345989535</v>
      </c>
      <c r="G1505" s="230">
        <v>334.64982636450947</v>
      </c>
      <c r="H1505" s="230">
        <v>456.59799390303226</v>
      </c>
      <c r="I1505" s="230">
        <v>465.67500802572727</v>
      </c>
      <c r="J1505" s="230">
        <v>490.01623749958077</v>
      </c>
      <c r="K1505" s="230">
        <v>739.7435269898048</v>
      </c>
      <c r="L1505" s="230">
        <v>412.71206510621164</v>
      </c>
      <c r="M1505" s="230">
        <v>290.38767204450073</v>
      </c>
      <c r="N1505" s="230">
        <v>175.37642873129795</v>
      </c>
      <c r="O1505" s="230">
        <v>184.20691890022238</v>
      </c>
      <c r="P1505" s="230">
        <v>366.82871594533043</v>
      </c>
      <c r="Q1505" s="231" t="s">
        <v>159</v>
      </c>
      <c r="R1505" s="232" t="s">
        <v>70</v>
      </c>
      <c r="S1505" s="232" t="s">
        <v>139</v>
      </c>
    </row>
    <row r="1506" ht="15.75" customHeight="1">
      <c r="A1506" s="227">
        <v>2019.0</v>
      </c>
      <c r="B1506" s="228" t="s">
        <v>46</v>
      </c>
      <c r="C1506" s="229" t="s">
        <v>98</v>
      </c>
      <c r="D1506" s="230">
        <v>1309.3988054913536</v>
      </c>
      <c r="E1506" s="230">
        <v>1388.7912062281566</v>
      </c>
      <c r="F1506" s="230">
        <v>1775.0372631069313</v>
      </c>
      <c r="G1506" s="230">
        <v>1715.1419979622287</v>
      </c>
      <c r="H1506" s="230">
        <v>2222.4297182822675</v>
      </c>
      <c r="I1506" s="230">
        <v>2264.9550405210666</v>
      </c>
      <c r="J1506" s="230">
        <v>2288.0400363499107</v>
      </c>
      <c r="K1506" s="230">
        <v>3344.837323630474</v>
      </c>
      <c r="L1506" s="230">
        <v>2023.9869485016418</v>
      </c>
      <c r="M1506" s="230">
        <v>1516.6380496479032</v>
      </c>
      <c r="N1506" s="230">
        <v>1013.009009896946</v>
      </c>
      <c r="O1506" s="230">
        <v>1061.5385568221632</v>
      </c>
      <c r="P1506" s="230">
        <v>1826.9836630367536</v>
      </c>
      <c r="Q1506" s="231" t="s">
        <v>159</v>
      </c>
      <c r="R1506" s="232" t="s">
        <v>70</v>
      </c>
      <c r="S1506" s="232" t="s">
        <v>139</v>
      </c>
    </row>
    <row r="1507" ht="15.75" customHeight="1">
      <c r="A1507" s="227">
        <v>2019.0</v>
      </c>
      <c r="B1507" s="228" t="s">
        <v>46</v>
      </c>
      <c r="C1507" s="229" t="s">
        <v>99</v>
      </c>
      <c r="D1507" s="230">
        <v>282.4321795384576</v>
      </c>
      <c r="E1507" s="230">
        <v>282.53350017062905</v>
      </c>
      <c r="F1507" s="230">
        <v>304.74821389911233</v>
      </c>
      <c r="G1507" s="230">
        <v>325.6</v>
      </c>
      <c r="H1507" s="230">
        <v>325.6</v>
      </c>
      <c r="I1507" s="230">
        <v>325.6</v>
      </c>
      <c r="J1507" s="230">
        <v>327.1</v>
      </c>
      <c r="K1507" s="230">
        <v>327.1</v>
      </c>
      <c r="L1507" s="230">
        <v>325.6</v>
      </c>
      <c r="M1507" s="230">
        <v>325.6</v>
      </c>
      <c r="N1507" s="230">
        <v>293.00329882834717</v>
      </c>
      <c r="O1507" s="230">
        <v>285.3367043273729</v>
      </c>
      <c r="P1507" s="230">
        <v>310.8544913969932</v>
      </c>
      <c r="Q1507" s="231" t="s">
        <v>159</v>
      </c>
      <c r="R1507" s="232" t="s">
        <v>70</v>
      </c>
      <c r="S1507" s="232" t="s">
        <v>139</v>
      </c>
    </row>
    <row r="1508" ht="15.75" customHeight="1">
      <c r="A1508" s="227">
        <v>2019.0</v>
      </c>
      <c r="B1508" s="228" t="s">
        <v>46</v>
      </c>
      <c r="C1508" s="229" t="s">
        <v>100</v>
      </c>
      <c r="D1508" s="230">
        <v>276.43812200249135</v>
      </c>
      <c r="E1508" s="230">
        <v>280.5018620349738</v>
      </c>
      <c r="F1508" s="230">
        <v>370.17102231317466</v>
      </c>
      <c r="G1508" s="230">
        <v>362.35250621378486</v>
      </c>
      <c r="H1508" s="230">
        <v>486.2523334031624</v>
      </c>
      <c r="I1508" s="230">
        <v>492.8449654331115</v>
      </c>
      <c r="J1508" s="230">
        <v>500.2951056682656</v>
      </c>
      <c r="K1508" s="230">
        <v>760.0135828302847</v>
      </c>
      <c r="L1508" s="230">
        <v>434.65031202212197</v>
      </c>
      <c r="M1508" s="230">
        <v>303.49478594340354</v>
      </c>
      <c r="N1508" s="230">
        <v>186.28797569321418</v>
      </c>
      <c r="O1508" s="230">
        <v>211.48433192936005</v>
      </c>
      <c r="P1508" s="230">
        <v>388.73224212394575</v>
      </c>
      <c r="Q1508" s="231" t="s">
        <v>159</v>
      </c>
      <c r="R1508" s="232" t="s">
        <v>70</v>
      </c>
      <c r="S1508" s="232" t="s">
        <v>139</v>
      </c>
    </row>
    <row r="1509" ht="15.75" customHeight="1">
      <c r="A1509" s="227">
        <v>2019.0</v>
      </c>
      <c r="B1509" s="228" t="s">
        <v>46</v>
      </c>
      <c r="C1509" s="229" t="s">
        <v>101</v>
      </c>
      <c r="D1509" s="230">
        <v>128.35394003572603</v>
      </c>
      <c r="E1509" s="230">
        <v>137.16691695423737</v>
      </c>
      <c r="F1509" s="230">
        <v>181.43696619132086</v>
      </c>
      <c r="G1509" s="230">
        <v>171.89883105907685</v>
      </c>
      <c r="H1509" s="230">
        <v>241.0175037318961</v>
      </c>
      <c r="I1509" s="230">
        <v>245.82157628252244</v>
      </c>
      <c r="J1509" s="230">
        <v>244.747860404985</v>
      </c>
      <c r="K1509" s="230">
        <v>377.139542761108</v>
      </c>
      <c r="L1509" s="230">
        <v>216.28865694523978</v>
      </c>
      <c r="M1509" s="230">
        <v>145.7748776852133</v>
      </c>
      <c r="N1509" s="230">
        <v>89.34413647581661</v>
      </c>
      <c r="O1509" s="230">
        <v>96.44053492418277</v>
      </c>
      <c r="P1509" s="230">
        <v>189.61927862094376</v>
      </c>
      <c r="Q1509" s="231" t="s">
        <v>159</v>
      </c>
      <c r="R1509" s="232" t="s">
        <v>70</v>
      </c>
      <c r="S1509" s="232" t="s">
        <v>139</v>
      </c>
    </row>
    <row r="1510" ht="15.75" customHeight="1">
      <c r="A1510" s="227">
        <v>2019.0</v>
      </c>
      <c r="B1510" s="228" t="s">
        <v>46</v>
      </c>
      <c r="C1510" s="229" t="s">
        <v>102</v>
      </c>
      <c r="D1510" s="230">
        <v>317.00370068243666</v>
      </c>
      <c r="E1510" s="230">
        <v>359.17255776125324</v>
      </c>
      <c r="F1510" s="230">
        <v>481.4394340320979</v>
      </c>
      <c r="G1510" s="230">
        <v>433.7124264021542</v>
      </c>
      <c r="H1510" s="230">
        <v>592.5487297246401</v>
      </c>
      <c r="I1510" s="230">
        <v>613.2598692125941</v>
      </c>
      <c r="J1510" s="230">
        <v>603.6683341841233</v>
      </c>
      <c r="K1510" s="230">
        <v>953.2394805805702</v>
      </c>
      <c r="L1510" s="230">
        <v>527.0427780140492</v>
      </c>
      <c r="M1510" s="230">
        <v>379.5534450774887</v>
      </c>
      <c r="N1510" s="230">
        <v>225.043205177357</v>
      </c>
      <c r="O1510" s="230">
        <v>234.8037597742613</v>
      </c>
      <c r="P1510" s="230">
        <v>476.7073100519188</v>
      </c>
      <c r="Q1510" s="231" t="s">
        <v>159</v>
      </c>
      <c r="R1510" s="232" t="s">
        <v>70</v>
      </c>
      <c r="S1510" s="232" t="s">
        <v>139</v>
      </c>
    </row>
    <row r="1511" ht="15.75" customHeight="1">
      <c r="A1511" s="227">
        <v>2019.0</v>
      </c>
      <c r="B1511" s="228" t="s">
        <v>46</v>
      </c>
      <c r="C1511" s="229" t="s">
        <v>103</v>
      </c>
      <c r="D1511" s="230">
        <v>64.49017673073723</v>
      </c>
      <c r="E1511" s="230">
        <v>66.29787662844261</v>
      </c>
      <c r="F1511" s="230">
        <v>88.46189207227198</v>
      </c>
      <c r="G1511" s="230">
        <v>86.92840792270322</v>
      </c>
      <c r="H1511" s="230">
        <v>120.41315751953668</v>
      </c>
      <c r="I1511" s="230">
        <v>121.7536215671111</v>
      </c>
      <c r="J1511" s="230">
        <v>122.21249859295621</v>
      </c>
      <c r="K1511" s="230">
        <v>187.60119046870656</v>
      </c>
      <c r="L1511" s="230">
        <v>107.69313641401907</v>
      </c>
      <c r="M1511" s="230">
        <v>71.82726889729707</v>
      </c>
      <c r="N1511" s="230">
        <v>43.95396499091308</v>
      </c>
      <c r="O1511" s="230">
        <v>49.26630696676384</v>
      </c>
      <c r="P1511" s="230">
        <v>94.24162489762155</v>
      </c>
      <c r="Q1511" s="231" t="s">
        <v>159</v>
      </c>
      <c r="R1511" s="232" t="s">
        <v>70</v>
      </c>
      <c r="S1511" s="232" t="s">
        <v>139</v>
      </c>
    </row>
    <row r="1512" ht="15.75" customHeight="1">
      <c r="A1512" s="227">
        <v>2019.0</v>
      </c>
      <c r="B1512" s="228" t="s">
        <v>46</v>
      </c>
      <c r="C1512" s="229" t="s">
        <v>104</v>
      </c>
      <c r="D1512" s="230">
        <v>4.340568625882034</v>
      </c>
      <c r="E1512" s="230">
        <v>4.10193173895957</v>
      </c>
      <c r="F1512" s="230">
        <v>3.7953855388219773</v>
      </c>
      <c r="G1512" s="230">
        <v>2.2381236721214846</v>
      </c>
      <c r="H1512" s="230">
        <v>2.952278280788176</v>
      </c>
      <c r="I1512" s="230">
        <v>3.4647711283841955</v>
      </c>
      <c r="J1512" s="230">
        <v>3.43849384090648</v>
      </c>
      <c r="K1512" s="230">
        <v>3.687229232895713</v>
      </c>
      <c r="L1512" s="230">
        <v>2.9043110373193697</v>
      </c>
      <c r="M1512" s="230">
        <v>2.770462026525813</v>
      </c>
      <c r="N1512" s="230">
        <v>2.4213904610826775</v>
      </c>
      <c r="O1512" s="230">
        <v>2.7855060044162174</v>
      </c>
      <c r="P1512" s="230">
        <v>38.900451588103714</v>
      </c>
      <c r="Q1512" s="231" t="s">
        <v>159</v>
      </c>
      <c r="R1512" s="232" t="s">
        <v>70</v>
      </c>
      <c r="S1512" s="232" t="s">
        <v>139</v>
      </c>
    </row>
    <row r="1513" ht="15.75" customHeight="1">
      <c r="A1513" s="227">
        <v>2019.0</v>
      </c>
      <c r="B1513" s="228" t="s">
        <v>46</v>
      </c>
      <c r="C1513" s="229" t="s">
        <v>105</v>
      </c>
      <c r="D1513" s="230">
        <v>9.634957700912805</v>
      </c>
      <c r="E1513" s="230">
        <v>11.26000391468501</v>
      </c>
      <c r="F1513" s="230">
        <v>16.436133977163482</v>
      </c>
      <c r="G1513" s="230">
        <v>36.94028922040043</v>
      </c>
      <c r="H1513" s="230">
        <v>69.62247336048381</v>
      </c>
      <c r="I1513" s="230">
        <v>64.12326228612947</v>
      </c>
      <c r="J1513" s="230">
        <v>69.86106611438271</v>
      </c>
      <c r="K1513" s="230">
        <v>90.64242833793476</v>
      </c>
      <c r="L1513" s="230">
        <v>71.43492585903536</v>
      </c>
      <c r="M1513" s="230">
        <v>29.345513820937796</v>
      </c>
      <c r="N1513" s="230">
        <v>17.816480088646504</v>
      </c>
      <c r="O1513" s="230">
        <v>11.995897789941765</v>
      </c>
      <c r="P1513" s="230">
        <v>499.11343247065395</v>
      </c>
      <c r="Q1513" s="231" t="s">
        <v>159</v>
      </c>
      <c r="R1513" s="232" t="s">
        <v>70</v>
      </c>
      <c r="S1513" s="232" t="s">
        <v>139</v>
      </c>
    </row>
    <row r="1514" ht="15.75" customHeight="1">
      <c r="A1514" s="227">
        <v>2019.0</v>
      </c>
      <c r="B1514" s="228" t="s">
        <v>46</v>
      </c>
      <c r="C1514" s="229" t="s">
        <v>106</v>
      </c>
      <c r="D1514" s="230">
        <v>50.23047589062939</v>
      </c>
      <c r="E1514" s="230">
        <v>17.068646021078685</v>
      </c>
      <c r="F1514" s="230">
        <v>19.628716000712142</v>
      </c>
      <c r="G1514" s="230">
        <v>41.58876435313341</v>
      </c>
      <c r="H1514" s="230">
        <v>30.637642259579078</v>
      </c>
      <c r="I1514" s="230">
        <v>23.43934512600835</v>
      </c>
      <c r="J1514" s="230">
        <v>36.05940154491004</v>
      </c>
      <c r="K1514" s="230">
        <v>38.392220958870055</v>
      </c>
      <c r="L1514" s="230">
        <v>22.322452499402555</v>
      </c>
      <c r="M1514" s="230">
        <v>19.547588395448816</v>
      </c>
      <c r="N1514" s="230">
        <v>16.353986341954318</v>
      </c>
      <c r="O1514" s="230">
        <v>43.20866866834465</v>
      </c>
      <c r="P1514" s="230">
        <v>358.47790806007157</v>
      </c>
      <c r="Q1514" s="231" t="s">
        <v>159</v>
      </c>
      <c r="R1514" s="232" t="s">
        <v>70</v>
      </c>
      <c r="S1514" s="232" t="s">
        <v>139</v>
      </c>
    </row>
    <row r="1515" ht="15.75" customHeight="1">
      <c r="A1515" s="227">
        <v>2019.0</v>
      </c>
      <c r="B1515" s="228" t="s">
        <v>46</v>
      </c>
      <c r="C1515" s="229" t="s">
        <v>107</v>
      </c>
      <c r="D1515" s="230">
        <v>108.84089429683226</v>
      </c>
      <c r="E1515" s="230">
        <v>166.14589484608777</v>
      </c>
      <c r="F1515" s="230">
        <v>226.58935981347105</v>
      </c>
      <c r="G1515" s="230">
        <v>160.7894864913337</v>
      </c>
      <c r="H1515" s="230">
        <v>230.1517875036178</v>
      </c>
      <c r="I1515" s="230">
        <v>253.34575056735667</v>
      </c>
      <c r="J1515" s="230">
        <v>230.6434305116559</v>
      </c>
      <c r="K1515" s="230">
        <v>402.5011035104772</v>
      </c>
      <c r="L1515" s="230">
        <v>201.21201314190088</v>
      </c>
      <c r="M1515" s="230">
        <v>160.21960566164134</v>
      </c>
      <c r="N1515" s="230">
        <v>89.0550868522118</v>
      </c>
      <c r="O1515" s="230">
        <v>70.80624122822033</v>
      </c>
      <c r="P1515" s="230">
        <v>2300.3006544248065</v>
      </c>
      <c r="Q1515" s="231" t="s">
        <v>159</v>
      </c>
      <c r="R1515" s="232" t="s">
        <v>70</v>
      </c>
      <c r="S1515" s="232" t="s">
        <v>139</v>
      </c>
    </row>
    <row r="1516" ht="15.75" customHeight="1">
      <c r="A1516" s="227">
        <v>2019.0</v>
      </c>
      <c r="B1516" s="228" t="s">
        <v>46</v>
      </c>
      <c r="C1516" s="229" t="s">
        <v>108</v>
      </c>
      <c r="D1516" s="230">
        <v>173.0468965142565</v>
      </c>
      <c r="E1516" s="230">
        <v>198.57647652081104</v>
      </c>
      <c r="F1516" s="230">
        <v>266.4495953301687</v>
      </c>
      <c r="G1516" s="230">
        <v>241.556663736989</v>
      </c>
      <c r="H1516" s="230">
        <v>333.36418140446887</v>
      </c>
      <c r="I1516" s="230">
        <v>344.3731291078787</v>
      </c>
      <c r="J1516" s="230">
        <v>340.00239201185514</v>
      </c>
      <c r="K1516" s="230">
        <v>535.2229820401777</v>
      </c>
      <c r="L1516" s="230">
        <v>297.8737025376582</v>
      </c>
      <c r="M1516" s="230">
        <v>211.88316990455377</v>
      </c>
      <c r="N1516" s="230">
        <v>125.64694374389529</v>
      </c>
      <c r="O1516" s="230">
        <v>128.79631369092294</v>
      </c>
      <c r="P1516" s="230">
        <v>3196.792446543636</v>
      </c>
      <c r="Q1516" s="231" t="s">
        <v>159</v>
      </c>
      <c r="R1516" s="232" t="s">
        <v>70</v>
      </c>
      <c r="S1516" s="232" t="s">
        <v>139</v>
      </c>
    </row>
    <row r="1517" ht="15.75" customHeight="1">
      <c r="A1517" s="227">
        <v>2019.0</v>
      </c>
      <c r="B1517" s="228" t="s">
        <v>46</v>
      </c>
      <c r="C1517" s="229" t="s">
        <v>109</v>
      </c>
      <c r="D1517" s="230">
        <v>1.8968230457343656</v>
      </c>
      <c r="E1517" s="230">
        <v>2.7171616687458577</v>
      </c>
      <c r="F1517" s="230">
        <v>1.9427802371426766</v>
      </c>
      <c r="G1517" s="230">
        <v>0.9971501090987497</v>
      </c>
      <c r="H1517" s="230">
        <v>1.3534291565093444</v>
      </c>
      <c r="I1517" s="230">
        <v>1.4464887939354838</v>
      </c>
      <c r="J1517" s="230">
        <v>1.7638754471543254</v>
      </c>
      <c r="K1517" s="230">
        <v>1.5823389273989399</v>
      </c>
      <c r="L1517" s="230">
        <v>1.8124337187440904</v>
      </c>
      <c r="M1517" s="230">
        <v>1.2488851260297344</v>
      </c>
      <c r="N1517" s="230">
        <v>1.623349184469373</v>
      </c>
      <c r="O1517" s="230">
        <v>2.167948954962157</v>
      </c>
      <c r="P1517" s="230">
        <v>20.552664369925093</v>
      </c>
      <c r="Q1517" s="231" t="s">
        <v>159</v>
      </c>
      <c r="R1517" s="232" t="s">
        <v>70</v>
      </c>
      <c r="S1517" s="232" t="s">
        <v>139</v>
      </c>
    </row>
    <row r="1518" ht="15.75" customHeight="1">
      <c r="A1518" s="227">
        <v>2019.0</v>
      </c>
      <c r="B1518" s="228" t="s">
        <v>46</v>
      </c>
      <c r="C1518" s="229" t="s">
        <v>110</v>
      </c>
      <c r="D1518" s="230">
        <v>1.1202116949233565</v>
      </c>
      <c r="E1518" s="230">
        <v>1.4912149395377754</v>
      </c>
      <c r="F1518" s="230">
        <v>2.2234710396693664</v>
      </c>
      <c r="G1518" s="230">
        <v>5.349152037500572</v>
      </c>
      <c r="H1518" s="230">
        <v>9.962665182742855</v>
      </c>
      <c r="I1518" s="230">
        <v>8.415042391053708</v>
      </c>
      <c r="J1518" s="230">
        <v>9.661371908912884</v>
      </c>
      <c r="K1518" s="230">
        <v>13.359749392980122</v>
      </c>
      <c r="L1518" s="230">
        <v>11.13748776952605</v>
      </c>
      <c r="M1518" s="230">
        <v>4.488306788264936</v>
      </c>
      <c r="N1518" s="230">
        <v>2.9171992127576014</v>
      </c>
      <c r="O1518" s="230">
        <v>1.5166907726646195</v>
      </c>
      <c r="P1518" s="230">
        <v>71.64256313053383</v>
      </c>
      <c r="Q1518" s="231" t="s">
        <v>159</v>
      </c>
      <c r="R1518" s="232" t="s">
        <v>70</v>
      </c>
      <c r="S1518" s="232" t="s">
        <v>139</v>
      </c>
    </row>
    <row r="1519" ht="15.75" customHeight="1">
      <c r="A1519" s="227">
        <v>2019.0</v>
      </c>
      <c r="B1519" s="228" t="s">
        <v>46</v>
      </c>
      <c r="C1519" s="229" t="s">
        <v>111</v>
      </c>
      <c r="D1519" s="230">
        <v>20.092190356251756</v>
      </c>
      <c r="E1519" s="230">
        <v>8.127926676704135</v>
      </c>
      <c r="F1519" s="230">
        <v>9.129635349168439</v>
      </c>
      <c r="G1519" s="230">
        <v>15.403246056716078</v>
      </c>
      <c r="H1519" s="230">
        <v>13.926201027081397</v>
      </c>
      <c r="I1519" s="230">
        <v>11.161592917146834</v>
      </c>
      <c r="J1519" s="230">
        <v>14.423760617964016</v>
      </c>
      <c r="K1519" s="230">
        <v>14.766238830334636</v>
      </c>
      <c r="L1519" s="230">
        <v>10.286844469770763</v>
      </c>
      <c r="M1519" s="230">
        <v>9.134387100677017</v>
      </c>
      <c r="N1519" s="230">
        <v>8.05615090736666</v>
      </c>
      <c r="O1519" s="230">
        <v>16.618718718594096</v>
      </c>
      <c r="P1519" s="230">
        <v>151.12689302777585</v>
      </c>
      <c r="Q1519" s="231" t="s">
        <v>159</v>
      </c>
      <c r="R1519" s="232" t="s">
        <v>70</v>
      </c>
      <c r="S1519" s="232" t="s">
        <v>139</v>
      </c>
    </row>
    <row r="1520" ht="15.75" customHeight="1">
      <c r="A1520" s="227">
        <v>2019.0</v>
      </c>
      <c r="B1520" s="228" t="s">
        <v>46</v>
      </c>
      <c r="C1520" s="229" t="s">
        <v>112</v>
      </c>
      <c r="D1520" s="230">
        <v>108.84089429683226</v>
      </c>
      <c r="E1520" s="230">
        <v>166.14589484608777</v>
      </c>
      <c r="F1520" s="230">
        <v>226.58935981347105</v>
      </c>
      <c r="G1520" s="230">
        <v>160.7894864913337</v>
      </c>
      <c r="H1520" s="230">
        <v>230.1517875036178</v>
      </c>
      <c r="I1520" s="230">
        <v>253.34575056735667</v>
      </c>
      <c r="J1520" s="230">
        <v>230.6434305116559</v>
      </c>
      <c r="K1520" s="230">
        <v>402.5011035104772</v>
      </c>
      <c r="L1520" s="230">
        <v>201.21201314190088</v>
      </c>
      <c r="M1520" s="230">
        <v>160.21960566164134</v>
      </c>
      <c r="N1520" s="230">
        <v>89.0550868522118</v>
      </c>
      <c r="O1520" s="230">
        <v>70.80624122822033</v>
      </c>
      <c r="P1520" s="230">
        <v>2300.3006544248065</v>
      </c>
      <c r="Q1520" s="231" t="s">
        <v>159</v>
      </c>
      <c r="R1520" s="232" t="s">
        <v>70</v>
      </c>
      <c r="S1520" s="232" t="s">
        <v>139</v>
      </c>
    </row>
    <row r="1521" ht="15.75" customHeight="1">
      <c r="A1521" s="227">
        <v>2019.0</v>
      </c>
      <c r="B1521" s="228" t="s">
        <v>46</v>
      </c>
      <c r="C1521" s="229" t="s">
        <v>113</v>
      </c>
      <c r="D1521" s="230">
        <v>131.95011939374174</v>
      </c>
      <c r="E1521" s="230">
        <v>178.48219813107553</v>
      </c>
      <c r="F1521" s="230">
        <v>239.88524643945152</v>
      </c>
      <c r="G1521" s="230">
        <v>182.5390346946491</v>
      </c>
      <c r="H1521" s="230">
        <v>255.3940828699514</v>
      </c>
      <c r="I1521" s="230">
        <v>274.3688746694927</v>
      </c>
      <c r="J1521" s="230">
        <v>256.4924384856871</v>
      </c>
      <c r="K1521" s="230">
        <v>432.20943066119094</v>
      </c>
      <c r="L1521" s="230">
        <v>224.4487790999418</v>
      </c>
      <c r="M1521" s="230">
        <v>175.091184676613</v>
      </c>
      <c r="N1521" s="230">
        <v>101.65178615680543</v>
      </c>
      <c r="O1521" s="230">
        <v>91.1095996744412</v>
      </c>
      <c r="P1521" s="230">
        <v>2543.6227749530412</v>
      </c>
      <c r="Q1521" s="231" t="s">
        <v>159</v>
      </c>
      <c r="R1521" s="232" t="s">
        <v>70</v>
      </c>
      <c r="S1521" s="232" t="s">
        <v>139</v>
      </c>
    </row>
    <row r="1522" ht="15.75" customHeight="1">
      <c r="A1522" s="227">
        <v>2019.0</v>
      </c>
      <c r="B1522" s="228" t="s">
        <v>46</v>
      </c>
      <c r="C1522" s="229" t="s">
        <v>114</v>
      </c>
      <c r="D1522" s="230">
        <v>1.2136939465863392</v>
      </c>
      <c r="E1522" s="230">
        <v>1.5330589223357654</v>
      </c>
      <c r="F1522" s="230">
        <v>1.4837878318704338</v>
      </c>
      <c r="G1522" s="230">
        <v>0.6528179205343971</v>
      </c>
      <c r="H1522" s="230">
        <v>0.9291378709522926</v>
      </c>
      <c r="I1522" s="230">
        <v>1.0507634103285741</v>
      </c>
      <c r="J1522" s="230">
        <v>0.973631650963923</v>
      </c>
      <c r="K1522" s="230">
        <v>1.0447760119024632</v>
      </c>
      <c r="L1522" s="230">
        <v>0.8401171610355432</v>
      </c>
      <c r="M1522" s="230">
        <v>0.9270978510222335</v>
      </c>
      <c r="N1522" s="230">
        <v>0.7857966574457194</v>
      </c>
      <c r="O1522" s="230">
        <v>0.7947249950796073</v>
      </c>
      <c r="P1522" s="230">
        <v>12.22940423005729</v>
      </c>
      <c r="Q1522" s="231" t="s">
        <v>159</v>
      </c>
      <c r="R1522" s="232" t="s">
        <v>70</v>
      </c>
      <c r="S1522" s="232" t="s">
        <v>139</v>
      </c>
    </row>
    <row r="1523" ht="15.75" customHeight="1">
      <c r="A1523" s="227">
        <v>2019.0</v>
      </c>
      <c r="B1523" s="228" t="s">
        <v>46</v>
      </c>
      <c r="C1523" s="229" t="s">
        <v>115</v>
      </c>
      <c r="D1523" s="230">
        <v>2.6595298998784815</v>
      </c>
      <c r="E1523" s="230">
        <v>3.596703554342558</v>
      </c>
      <c r="F1523" s="230">
        <v>4.572962390800521</v>
      </c>
      <c r="G1523" s="230">
        <v>9.774323621131353</v>
      </c>
      <c r="H1523" s="230">
        <v>19.85553799033815</v>
      </c>
      <c r="I1523" s="230">
        <v>18.284105126023576</v>
      </c>
      <c r="J1523" s="230">
        <v>19.010090756586138</v>
      </c>
      <c r="K1523" s="230">
        <v>24.671368554812684</v>
      </c>
      <c r="L1523" s="230">
        <v>20.33538266702459</v>
      </c>
      <c r="M1523" s="230">
        <v>7.688025026561711</v>
      </c>
      <c r="N1523" s="230">
        <v>4.9380475305620415</v>
      </c>
      <c r="O1523" s="230">
        <v>2.85695283599317</v>
      </c>
      <c r="P1523" s="230">
        <v>138.243029954055</v>
      </c>
      <c r="Q1523" s="231" t="s">
        <v>159</v>
      </c>
      <c r="R1523" s="232" t="s">
        <v>70</v>
      </c>
      <c r="S1523" s="232" t="s">
        <v>139</v>
      </c>
    </row>
    <row r="1524" ht="15.75" customHeight="1">
      <c r="A1524" s="227">
        <v>2019.0</v>
      </c>
      <c r="B1524" s="228" t="s">
        <v>46</v>
      </c>
      <c r="C1524" s="229" t="s">
        <v>116</v>
      </c>
      <c r="D1524" s="230">
        <v>14.231968169011662</v>
      </c>
      <c r="E1524" s="230">
        <v>4.83611637263896</v>
      </c>
      <c r="F1524" s="230">
        <v>5.561469533535107</v>
      </c>
      <c r="G1524" s="230">
        <v>11.7834832333878</v>
      </c>
      <c r="H1524" s="230">
        <v>8.680665306880739</v>
      </c>
      <c r="I1524" s="230">
        <v>6.641147785702366</v>
      </c>
      <c r="J1524" s="230">
        <v>10.21683043772451</v>
      </c>
      <c r="K1524" s="230">
        <v>10.877795938346516</v>
      </c>
      <c r="L1524" s="230">
        <v>6.3246948748307235</v>
      </c>
      <c r="M1524" s="230">
        <v>5.538483378710498</v>
      </c>
      <c r="N1524" s="230">
        <v>4.633629463553723</v>
      </c>
      <c r="O1524" s="230">
        <v>12.242456122697652</v>
      </c>
      <c r="P1524" s="230">
        <v>101.56874061702024</v>
      </c>
      <c r="Q1524" s="231" t="s">
        <v>159</v>
      </c>
      <c r="R1524" s="232" t="s">
        <v>70</v>
      </c>
      <c r="S1524" s="232" t="s">
        <v>139</v>
      </c>
    </row>
    <row r="1525" ht="15.75" customHeight="1">
      <c r="A1525" s="227">
        <v>2019.0</v>
      </c>
      <c r="B1525" s="228" t="s">
        <v>46</v>
      </c>
      <c r="C1525" s="229" t="s">
        <v>117</v>
      </c>
      <c r="D1525" s="230">
        <v>25.84971239549766</v>
      </c>
      <c r="E1525" s="230">
        <v>45.09674288679525</v>
      </c>
      <c r="F1525" s="230">
        <v>61.502826235085</v>
      </c>
      <c r="G1525" s="230">
        <v>36.17763446055008</v>
      </c>
      <c r="H1525" s="230">
        <v>51.78415218831401</v>
      </c>
      <c r="I1525" s="230">
        <v>65.1460501458917</v>
      </c>
      <c r="J1525" s="230">
        <v>51.89477186512258</v>
      </c>
      <c r="K1525" s="230">
        <v>90.56274828985737</v>
      </c>
      <c r="L1525" s="230">
        <v>47.78785312120146</v>
      </c>
      <c r="M1525" s="230">
        <v>43.48817867958836</v>
      </c>
      <c r="N1525" s="230">
        <v>24.1720950027432</v>
      </c>
      <c r="O1525" s="230">
        <v>16.81648229170233</v>
      </c>
      <c r="P1525" s="230">
        <v>560.2792475623489</v>
      </c>
      <c r="Q1525" s="231" t="s">
        <v>159</v>
      </c>
      <c r="R1525" s="232" t="s">
        <v>70</v>
      </c>
      <c r="S1525" s="232" t="s">
        <v>139</v>
      </c>
    </row>
    <row r="1526" ht="15.75" customHeight="1">
      <c r="A1526" s="227">
        <v>2019.0</v>
      </c>
      <c r="B1526" s="228" t="s">
        <v>46</v>
      </c>
      <c r="C1526" s="229" t="s">
        <v>118</v>
      </c>
      <c r="D1526" s="230">
        <v>43.954904410974144</v>
      </c>
      <c r="E1526" s="230">
        <v>55.06262173611253</v>
      </c>
      <c r="F1526" s="230">
        <v>73.12104599129107</v>
      </c>
      <c r="G1526" s="230">
        <v>58.388259235603634</v>
      </c>
      <c r="H1526" s="230">
        <v>81.24949335648519</v>
      </c>
      <c r="I1526" s="230">
        <v>91.12206646794623</v>
      </c>
      <c r="J1526" s="230">
        <v>82.09532471039715</v>
      </c>
      <c r="K1526" s="230">
        <v>127.15668879491903</v>
      </c>
      <c r="L1526" s="230">
        <v>75.28804782409232</v>
      </c>
      <c r="M1526" s="230">
        <v>57.6417849358828</v>
      </c>
      <c r="N1526" s="230">
        <v>34.52956865430468</v>
      </c>
      <c r="O1526" s="230">
        <v>32.71061624547276</v>
      </c>
      <c r="P1526" s="230">
        <v>812.3204223634817</v>
      </c>
      <c r="Q1526" s="231" t="s">
        <v>159</v>
      </c>
      <c r="R1526" s="232" t="s">
        <v>70</v>
      </c>
      <c r="S1526" s="232" t="s">
        <v>139</v>
      </c>
    </row>
    <row r="1527" ht="15.75" customHeight="1">
      <c r="A1527" s="227">
        <v>2019.0</v>
      </c>
      <c r="B1527" s="228" t="s">
        <v>46</v>
      </c>
      <c r="C1527" s="229" t="s">
        <v>119</v>
      </c>
      <c r="D1527" s="230">
        <v>0.5395675880979731</v>
      </c>
      <c r="E1527" s="230">
        <v>1.0135586696689958</v>
      </c>
      <c r="F1527" s="230">
        <v>0.7631558060909867</v>
      </c>
      <c r="G1527" s="230">
        <v>0.2884004795474078</v>
      </c>
      <c r="H1527" s="230">
        <v>0.42406397031094367</v>
      </c>
      <c r="I1527" s="230">
        <v>0.4328180714249059</v>
      </c>
      <c r="J1527" s="230">
        <v>0.4935962525782276</v>
      </c>
      <c r="K1527" s="230">
        <v>0.43955615394404707</v>
      </c>
      <c r="L1527" s="230">
        <v>0.517016925792424</v>
      </c>
      <c r="M1527" s="230">
        <v>0.4042332162424685</v>
      </c>
      <c r="N1527" s="230">
        <v>0.5265298071995287</v>
      </c>
      <c r="O1527" s="230">
        <v>0.6180868008096807</v>
      </c>
      <c r="P1527" s="230">
        <v>6.46058374170759</v>
      </c>
      <c r="Q1527" s="231" t="s">
        <v>159</v>
      </c>
      <c r="R1527" s="232" t="s">
        <v>70</v>
      </c>
      <c r="S1527" s="232" t="s">
        <v>139</v>
      </c>
    </row>
    <row r="1528" ht="15.75" customHeight="1">
      <c r="A1528" s="227">
        <v>2019.0</v>
      </c>
      <c r="B1528" s="228" t="s">
        <v>46</v>
      </c>
      <c r="C1528" s="229" t="s">
        <v>120</v>
      </c>
      <c r="D1528" s="230">
        <v>0.30939026374329803</v>
      </c>
      <c r="E1528" s="230">
        <v>0.4768150562880937</v>
      </c>
      <c r="F1528" s="230">
        <v>0.6189085071008136</v>
      </c>
      <c r="G1528" s="230">
        <v>1.414686211555551</v>
      </c>
      <c r="H1528" s="230">
        <v>2.8417954689851253</v>
      </c>
      <c r="I1528" s="230">
        <v>2.39998314923464</v>
      </c>
      <c r="J1528" s="230">
        <v>2.6259083423253777</v>
      </c>
      <c r="K1528" s="230">
        <v>3.630635052465878</v>
      </c>
      <c r="L1528" s="230">
        <v>3.17151408229047</v>
      </c>
      <c r="M1528" s="230">
        <v>1.176025762057044</v>
      </c>
      <c r="N1528" s="230">
        <v>0.8091579145506397</v>
      </c>
      <c r="O1528" s="230">
        <v>0.3604384878651603</v>
      </c>
      <c r="P1528" s="230">
        <v>19.83525829846209</v>
      </c>
      <c r="Q1528" s="231" t="s">
        <v>159</v>
      </c>
      <c r="R1528" s="232" t="s">
        <v>70</v>
      </c>
      <c r="S1528" s="232" t="s">
        <v>139</v>
      </c>
    </row>
    <row r="1529" ht="15.75" customHeight="1">
      <c r="A1529" s="227">
        <v>2019.0</v>
      </c>
      <c r="B1529" s="228" t="s">
        <v>46</v>
      </c>
      <c r="C1529" s="229" t="s">
        <v>121</v>
      </c>
      <c r="D1529" s="230">
        <v>5.692787267604664</v>
      </c>
      <c r="E1529" s="230">
        <v>2.302912558399505</v>
      </c>
      <c r="F1529" s="230">
        <v>2.586730015597724</v>
      </c>
      <c r="G1529" s="230">
        <v>4.364253049402889</v>
      </c>
      <c r="H1529" s="230">
        <v>3.945756957673063</v>
      </c>
      <c r="I1529" s="230">
        <v>3.1624513265249363</v>
      </c>
      <c r="J1529" s="230">
        <v>4.0867321750898045</v>
      </c>
      <c r="K1529" s="230">
        <v>4.183767668594814</v>
      </c>
      <c r="L1529" s="230">
        <v>2.914605933101716</v>
      </c>
      <c r="M1529" s="230">
        <v>2.5880763451918214</v>
      </c>
      <c r="N1529" s="230">
        <v>2.282576090420554</v>
      </c>
      <c r="O1529" s="230">
        <v>4.708636970268327</v>
      </c>
      <c r="P1529" s="230">
        <v>42.81928635786983</v>
      </c>
      <c r="Q1529" s="231" t="s">
        <v>159</v>
      </c>
      <c r="R1529" s="232" t="s">
        <v>70</v>
      </c>
      <c r="S1529" s="232" t="s">
        <v>139</v>
      </c>
    </row>
    <row r="1530" ht="15.75" customHeight="1">
      <c r="A1530" s="227">
        <v>2019.0</v>
      </c>
      <c r="B1530" s="228" t="s">
        <v>46</v>
      </c>
      <c r="C1530" s="229" t="s">
        <v>122</v>
      </c>
      <c r="D1530" s="230">
        <v>25.84971239549766</v>
      </c>
      <c r="E1530" s="230">
        <v>45.09674288679525</v>
      </c>
      <c r="F1530" s="230">
        <v>61.502826235085</v>
      </c>
      <c r="G1530" s="230">
        <v>36.17763446055008</v>
      </c>
      <c r="H1530" s="230">
        <v>51.78415218831401</v>
      </c>
      <c r="I1530" s="230">
        <v>65.1460501458917</v>
      </c>
      <c r="J1530" s="230">
        <v>51.89477186512258</v>
      </c>
      <c r="K1530" s="230">
        <v>90.56274828985737</v>
      </c>
      <c r="L1530" s="230">
        <v>47.78785312120146</v>
      </c>
      <c r="M1530" s="230">
        <v>43.48817867958836</v>
      </c>
      <c r="N1530" s="230">
        <v>24.1720950027432</v>
      </c>
      <c r="O1530" s="230">
        <v>16.81648229170233</v>
      </c>
      <c r="P1530" s="230">
        <v>560.2792475623489</v>
      </c>
      <c r="Q1530" s="231" t="s">
        <v>159</v>
      </c>
      <c r="R1530" s="232" t="s">
        <v>70</v>
      </c>
      <c r="S1530" s="232" t="s">
        <v>139</v>
      </c>
    </row>
    <row r="1531" ht="15.75" customHeight="1">
      <c r="A1531" s="227">
        <v>2019.0</v>
      </c>
      <c r="B1531" s="228" t="s">
        <v>46</v>
      </c>
      <c r="C1531" s="229" t="s">
        <v>123</v>
      </c>
      <c r="D1531" s="230">
        <v>32.391457514943596</v>
      </c>
      <c r="E1531" s="230">
        <v>48.890029171151845</v>
      </c>
      <c r="F1531" s="230">
        <v>65.47162056387452</v>
      </c>
      <c r="G1531" s="230">
        <v>42.244974201055925</v>
      </c>
      <c r="H1531" s="230">
        <v>58.995768585283145</v>
      </c>
      <c r="I1531" s="230">
        <v>71.14130269307618</v>
      </c>
      <c r="J1531" s="230">
        <v>59.10100863511599</v>
      </c>
      <c r="K1531" s="230">
        <v>98.81670716486211</v>
      </c>
      <c r="L1531" s="230">
        <v>54.39099006238607</v>
      </c>
      <c r="M1531" s="230">
        <v>47.65651400307969</v>
      </c>
      <c r="N1531" s="230">
        <v>27.790358814913922</v>
      </c>
      <c r="O1531" s="230">
        <v>22.503644550645497</v>
      </c>
      <c r="P1531" s="230">
        <v>629.3943759603885</v>
      </c>
      <c r="Q1531" s="231" t="s">
        <v>159</v>
      </c>
      <c r="R1531" s="232" t="s">
        <v>70</v>
      </c>
      <c r="S1531" s="232" t="s">
        <v>139</v>
      </c>
    </row>
    <row r="1532" ht="15.75" customHeight="1">
      <c r="A1532" s="227">
        <v>2019.0</v>
      </c>
      <c r="B1532" s="228" t="s">
        <v>46</v>
      </c>
      <c r="C1532" s="229" t="s">
        <v>124</v>
      </c>
      <c r="D1532" s="230">
        <v>571.0</v>
      </c>
      <c r="E1532" s="230">
        <v>571.0</v>
      </c>
      <c r="F1532" s="230">
        <v>571.0</v>
      </c>
      <c r="G1532" s="230">
        <v>571.0</v>
      </c>
      <c r="H1532" s="230">
        <v>571.0</v>
      </c>
      <c r="I1532" s="230">
        <v>571.0</v>
      </c>
      <c r="J1532" s="230">
        <v>571.0</v>
      </c>
      <c r="K1532" s="230">
        <v>571.0</v>
      </c>
      <c r="L1532" s="230">
        <v>571.0</v>
      </c>
      <c r="M1532" s="230">
        <v>571.0</v>
      </c>
      <c r="N1532" s="230">
        <v>571.0</v>
      </c>
      <c r="O1532" s="230">
        <v>571.0</v>
      </c>
      <c r="P1532" s="230">
        <v>571.0</v>
      </c>
      <c r="Q1532" s="231" t="s">
        <v>159</v>
      </c>
      <c r="R1532" s="232" t="s">
        <v>70</v>
      </c>
      <c r="S1532" s="232" t="s">
        <v>139</v>
      </c>
    </row>
    <row r="1533" ht="15.75" customHeight="1">
      <c r="A1533" s="227">
        <v>2019.0</v>
      </c>
      <c r="B1533" s="228" t="s">
        <v>46</v>
      </c>
      <c r="C1533" s="229" t="s">
        <v>125</v>
      </c>
      <c r="D1533" s="230">
        <v>1920.4332539510715</v>
      </c>
      <c r="E1533" s="230">
        <v>1924.3704697986577</v>
      </c>
      <c r="F1533" s="230">
        <v>2712.720978566789</v>
      </c>
      <c r="G1533" s="230">
        <v>3523.0</v>
      </c>
      <c r="H1533" s="230">
        <v>3523.0</v>
      </c>
      <c r="I1533" s="230">
        <v>3523.0</v>
      </c>
      <c r="J1533" s="230">
        <v>3685.0</v>
      </c>
      <c r="K1533" s="230">
        <v>3685.0</v>
      </c>
      <c r="L1533" s="230">
        <v>3523.0</v>
      </c>
      <c r="M1533" s="230">
        <v>3523.0</v>
      </c>
      <c r="N1533" s="230">
        <v>2331.2161073825505</v>
      </c>
      <c r="O1533" s="230">
        <v>2033.3001082485384</v>
      </c>
      <c r="P1533" s="230">
        <v>3685.0</v>
      </c>
      <c r="Q1533" s="231" t="s">
        <v>159</v>
      </c>
      <c r="R1533" s="232" t="s">
        <v>70</v>
      </c>
      <c r="S1533" s="232" t="s">
        <v>139</v>
      </c>
    </row>
    <row r="1534" ht="15.75" customHeight="1">
      <c r="A1534" s="227">
        <v>2019.0</v>
      </c>
      <c r="B1534" s="228" t="s">
        <v>46</v>
      </c>
      <c r="C1534" s="229" t="s">
        <v>126</v>
      </c>
      <c r="D1534" s="230">
        <v>2491.4332539510715</v>
      </c>
      <c r="E1534" s="230">
        <v>2495.3704697986577</v>
      </c>
      <c r="F1534" s="230">
        <v>3283.720978566789</v>
      </c>
      <c r="G1534" s="230">
        <v>4094.0</v>
      </c>
      <c r="H1534" s="230">
        <v>4094.0</v>
      </c>
      <c r="I1534" s="230">
        <v>4094.0</v>
      </c>
      <c r="J1534" s="230">
        <v>4256.0</v>
      </c>
      <c r="K1534" s="230">
        <v>4256.0</v>
      </c>
      <c r="L1534" s="230">
        <v>4094.0</v>
      </c>
      <c r="M1534" s="230">
        <v>4094.0</v>
      </c>
      <c r="N1534" s="230">
        <v>2902.2161073825505</v>
      </c>
      <c r="O1534" s="230">
        <v>2604.3001082485384</v>
      </c>
      <c r="P1534" s="230">
        <v>4256.0</v>
      </c>
      <c r="Q1534" s="231" t="s">
        <v>159</v>
      </c>
      <c r="R1534" s="232" t="s">
        <v>70</v>
      </c>
      <c r="S1534" s="232" t="s">
        <v>139</v>
      </c>
    </row>
    <row r="1535" ht="15.75" customHeight="1">
      <c r="A1535" s="227">
        <v>2019.0</v>
      </c>
      <c r="B1535" s="228" t="s">
        <v>46</v>
      </c>
      <c r="C1535" s="229" t="s">
        <v>127</v>
      </c>
      <c r="D1535" s="230">
        <v>3693.98227732354</v>
      </c>
      <c r="E1535" s="230">
        <v>2058.7601892050475</v>
      </c>
      <c r="F1535" s="230">
        <v>2452.916886945766</v>
      </c>
      <c r="G1535" s="230">
        <v>4585.11962398479</v>
      </c>
      <c r="H1535" s="230">
        <v>5852.429507275518</v>
      </c>
      <c r="I1535" s="230">
        <v>5229.838813843534</v>
      </c>
      <c r="J1535" s="230">
        <v>6823.117656160091</v>
      </c>
      <c r="K1535" s="230">
        <v>8183.104189070067</v>
      </c>
      <c r="L1535" s="230">
        <v>5535.285572581131</v>
      </c>
      <c r="M1535" s="230">
        <v>3106.8678996731123</v>
      </c>
      <c r="N1535" s="230">
        <v>2203.4381917409864</v>
      </c>
      <c r="O1535" s="230">
        <v>3295.273149679568</v>
      </c>
      <c r="P1535" s="230">
        <v>53020.13395748316</v>
      </c>
      <c r="Q1535" s="231" t="s">
        <v>159</v>
      </c>
      <c r="R1535" s="232" t="s">
        <v>70</v>
      </c>
      <c r="S1535" s="232" t="s">
        <v>139</v>
      </c>
    </row>
    <row r="1536" ht="15.75" customHeight="1">
      <c r="A1536" s="227">
        <v>2019.0</v>
      </c>
      <c r="B1536" s="228" t="s">
        <v>46</v>
      </c>
      <c r="C1536" s="229" t="s">
        <v>128</v>
      </c>
      <c r="D1536" s="230">
        <v>629.360608945316</v>
      </c>
      <c r="E1536" s="230">
        <v>454.99238576190913</v>
      </c>
      <c r="F1536" s="230">
        <v>511.5853588846083</v>
      </c>
      <c r="G1536" s="230">
        <v>731.434031432957</v>
      </c>
      <c r="H1536" s="230">
        <v>836.7791201796117</v>
      </c>
      <c r="I1536" s="230">
        <v>776.6004701051878</v>
      </c>
      <c r="J1536" s="230">
        <v>866.9865817050124</v>
      </c>
      <c r="K1536" s="230">
        <v>980.3195445451781</v>
      </c>
      <c r="L1536" s="230">
        <v>799.0433259812023</v>
      </c>
      <c r="M1536" s="230">
        <v>579.4926726194915</v>
      </c>
      <c r="N1536" s="230">
        <v>478.1443440561689</v>
      </c>
      <c r="O1536" s="230">
        <v>591.5084274216497</v>
      </c>
      <c r="P1536" s="230">
        <v>686.3539059698578</v>
      </c>
      <c r="Q1536" s="231" t="s">
        <v>159</v>
      </c>
      <c r="R1536" s="232" t="s">
        <v>70</v>
      </c>
      <c r="S1536" s="232" t="s">
        <v>139</v>
      </c>
    </row>
    <row r="1537" ht="15.75" customHeight="1">
      <c r="A1537" s="227">
        <v>2019.0</v>
      </c>
      <c r="B1537" s="228" t="s">
        <v>46</v>
      </c>
      <c r="C1537" s="229" t="s">
        <v>129</v>
      </c>
      <c r="D1537" s="230">
        <v>64.20600221742423</v>
      </c>
      <c r="E1537" s="230">
        <v>32.430581674723264</v>
      </c>
      <c r="F1537" s="230">
        <v>39.8602355166976</v>
      </c>
      <c r="G1537" s="230">
        <v>80.76717724565532</v>
      </c>
      <c r="H1537" s="230">
        <v>103.21239390085107</v>
      </c>
      <c r="I1537" s="230">
        <v>91.02737854052202</v>
      </c>
      <c r="J1537" s="230">
        <v>109.35896150019923</v>
      </c>
      <c r="K1537" s="230">
        <v>132.72187852970052</v>
      </c>
      <c r="L1537" s="230">
        <v>96.66168939575729</v>
      </c>
      <c r="M1537" s="230">
        <v>51.66356424291243</v>
      </c>
      <c r="N1537" s="230">
        <v>36.5918568916835</v>
      </c>
      <c r="O1537" s="230">
        <v>57.99007246270263</v>
      </c>
      <c r="P1537" s="230">
        <v>896.4917921188292</v>
      </c>
      <c r="Q1537" s="231" t="s">
        <v>159</v>
      </c>
      <c r="R1537" s="232" t="s">
        <v>70</v>
      </c>
      <c r="S1537" s="232" t="s">
        <v>139</v>
      </c>
    </row>
    <row r="1538" ht="15.75" customHeight="1">
      <c r="A1538" s="227">
        <v>2019.0</v>
      </c>
      <c r="B1538" s="228" t="s">
        <v>46</v>
      </c>
      <c r="C1538" s="229" t="s">
        <v>130</v>
      </c>
      <c r="D1538" s="230">
        <v>23.109225096909476</v>
      </c>
      <c r="E1538" s="230">
        <v>12.336303284987768</v>
      </c>
      <c r="F1538" s="230">
        <v>13.295886625980481</v>
      </c>
      <c r="G1538" s="230">
        <v>21.7495482033154</v>
      </c>
      <c r="H1538" s="230">
        <v>25.242295366333597</v>
      </c>
      <c r="I1538" s="230">
        <v>21.023124102136023</v>
      </c>
      <c r="J1538" s="230">
        <v>25.849007974031224</v>
      </c>
      <c r="K1538" s="230">
        <v>29.7083271507137</v>
      </c>
      <c r="L1538" s="230">
        <v>23.236765958040905</v>
      </c>
      <c r="M1538" s="230">
        <v>14.871579014971687</v>
      </c>
      <c r="N1538" s="230">
        <v>12.596699304593635</v>
      </c>
      <c r="O1538" s="230">
        <v>20.303358446220873</v>
      </c>
      <c r="P1538" s="230">
        <v>243.3221205282348</v>
      </c>
      <c r="Q1538" s="231" t="s">
        <v>159</v>
      </c>
      <c r="R1538" s="232" t="s">
        <v>70</v>
      </c>
      <c r="S1538" s="232" t="s">
        <v>139</v>
      </c>
    </row>
    <row r="1539" ht="15.75" customHeight="1">
      <c r="A1539" s="227">
        <v>2019.0</v>
      </c>
      <c r="B1539" s="228" t="s">
        <v>46</v>
      </c>
      <c r="C1539" s="229" t="s">
        <v>131</v>
      </c>
      <c r="D1539" s="230">
        <v>18.105192015476483</v>
      </c>
      <c r="E1539" s="230">
        <v>9.965878849317283</v>
      </c>
      <c r="F1539" s="230">
        <v>11.618219756206063</v>
      </c>
      <c r="G1539" s="230">
        <v>22.210624775053553</v>
      </c>
      <c r="H1539" s="230">
        <v>29.46534116817118</v>
      </c>
      <c r="I1539" s="230">
        <v>25.976016322054516</v>
      </c>
      <c r="J1539" s="230">
        <v>30.200552845274572</v>
      </c>
      <c r="K1539" s="230">
        <v>36.59394050506167</v>
      </c>
      <c r="L1539" s="230">
        <v>27.500194702890855</v>
      </c>
      <c r="M1539" s="230">
        <v>14.153606256294442</v>
      </c>
      <c r="N1539" s="230">
        <v>10.357473651561484</v>
      </c>
      <c r="O1539" s="230">
        <v>15.894133953770428</v>
      </c>
      <c r="P1539" s="230">
        <v>252.04117480113254</v>
      </c>
      <c r="Q1539" s="231" t="s">
        <v>159</v>
      </c>
      <c r="R1539" s="232" t="s">
        <v>70</v>
      </c>
      <c r="S1539" s="232" t="s">
        <v>139</v>
      </c>
    </row>
    <row r="1540" ht="15.75" customHeight="1">
      <c r="A1540" s="227">
        <v>2019.0</v>
      </c>
      <c r="B1540" s="228" t="s">
        <v>46</v>
      </c>
      <c r="C1540" s="229" t="s">
        <v>132</v>
      </c>
      <c r="D1540" s="230">
        <v>6.541745119445935</v>
      </c>
      <c r="E1540" s="230">
        <v>3.7932862843565944</v>
      </c>
      <c r="F1540" s="230">
        <v>3.9687943287895244</v>
      </c>
      <c r="G1540" s="230">
        <v>6.067339740505847</v>
      </c>
      <c r="H1540" s="230">
        <v>7.211616396969132</v>
      </c>
      <c r="I1540" s="230">
        <v>5.9952525471844815</v>
      </c>
      <c r="J1540" s="230">
        <v>7.20623676999341</v>
      </c>
      <c r="K1540" s="230">
        <v>8.253958875004738</v>
      </c>
      <c r="L1540" s="230">
        <v>6.60313694118461</v>
      </c>
      <c r="M1540" s="230">
        <v>4.168335323491334</v>
      </c>
      <c r="N1540" s="230">
        <v>3.6182638121707225</v>
      </c>
      <c r="O1540" s="230">
        <v>5.687162258943168</v>
      </c>
      <c r="P1540" s="230">
        <v>69.1151283980395</v>
      </c>
      <c r="Q1540" s="231" t="s">
        <v>159</v>
      </c>
      <c r="R1540" s="232" t="s">
        <v>70</v>
      </c>
      <c r="S1540" s="232" t="s">
        <v>139</v>
      </c>
    </row>
    <row r="1541" ht="15.75" customHeight="1">
      <c r="A1541" s="227">
        <v>2017.0</v>
      </c>
      <c r="B1541" s="228" t="s">
        <v>42</v>
      </c>
      <c r="C1541" s="229" t="s">
        <v>73</v>
      </c>
      <c r="D1541" s="230">
        <v>17528.92882828433</v>
      </c>
      <c r="E1541" s="230">
        <v>20581.62315417487</v>
      </c>
      <c r="F1541" s="230">
        <v>30811.956628864304</v>
      </c>
      <c r="G1541" s="230">
        <v>37785.31489772427</v>
      </c>
      <c r="H1541" s="230">
        <v>44508.54465046805</v>
      </c>
      <c r="I1541" s="230">
        <v>51143.38930289568</v>
      </c>
      <c r="J1541" s="230">
        <v>41120.074226984114</v>
      </c>
      <c r="K1541" s="230">
        <v>53077.28228424204</v>
      </c>
      <c r="L1541" s="230">
        <v>36882.61702443263</v>
      </c>
      <c r="M1541" s="230">
        <v>31995.30496806667</v>
      </c>
      <c r="N1541" s="230">
        <v>15503.277043114886</v>
      </c>
      <c r="O1541" s="230">
        <v>18431.741322726284</v>
      </c>
      <c r="P1541" s="230">
        <v>399370.0543319782</v>
      </c>
      <c r="Q1541" s="231" t="s">
        <v>160</v>
      </c>
      <c r="R1541" s="232" t="s">
        <v>75</v>
      </c>
      <c r="S1541" s="232" t="s">
        <v>76</v>
      </c>
    </row>
    <row r="1542" ht="15.75" customHeight="1">
      <c r="A1542" s="227">
        <v>2017.0</v>
      </c>
      <c r="B1542" s="228" t="s">
        <v>42</v>
      </c>
      <c r="C1542" s="229" t="s">
        <v>77</v>
      </c>
      <c r="D1542" s="230">
        <v>8512.300072285565</v>
      </c>
      <c r="E1542" s="230">
        <v>10050.77547258657</v>
      </c>
      <c r="F1542" s="230">
        <v>14672.514538383626</v>
      </c>
      <c r="G1542" s="230">
        <v>17931.877960626054</v>
      </c>
      <c r="H1542" s="230">
        <v>21103.716928436974</v>
      </c>
      <c r="I1542" s="230">
        <v>24386.55091758809</v>
      </c>
      <c r="J1542" s="230">
        <v>19331.819155531135</v>
      </c>
      <c r="K1542" s="230">
        <v>25070.532673622845</v>
      </c>
      <c r="L1542" s="230">
        <v>17291.622318257076</v>
      </c>
      <c r="M1542" s="230">
        <v>15072.868324812098</v>
      </c>
      <c r="N1542" s="230">
        <v>7562.068027662783</v>
      </c>
      <c r="O1542" s="230">
        <v>8921.157852095406</v>
      </c>
      <c r="P1542" s="230">
        <v>189907.80424188823</v>
      </c>
      <c r="Q1542" s="231" t="s">
        <v>160</v>
      </c>
      <c r="R1542" s="232" t="s">
        <v>75</v>
      </c>
      <c r="S1542" s="232" t="s">
        <v>76</v>
      </c>
    </row>
    <row r="1543" ht="15.75" customHeight="1">
      <c r="A1543" s="227">
        <v>2017.0</v>
      </c>
      <c r="B1543" s="228" t="s">
        <v>42</v>
      </c>
      <c r="C1543" s="229" t="s">
        <v>78</v>
      </c>
      <c r="D1543" s="230">
        <v>26041.228900569895</v>
      </c>
      <c r="E1543" s="230">
        <v>30632.398626761442</v>
      </c>
      <c r="F1543" s="230">
        <v>45484.47116724793</v>
      </c>
      <c r="G1543" s="230">
        <v>55717.19285835032</v>
      </c>
      <c r="H1543" s="230">
        <v>65612.26157890502</v>
      </c>
      <c r="I1543" s="230">
        <v>75529.94022048377</v>
      </c>
      <c r="J1543" s="230">
        <v>60451.89338251525</v>
      </c>
      <c r="K1543" s="230">
        <v>78147.81495786489</v>
      </c>
      <c r="L1543" s="230">
        <v>54174.2393426897</v>
      </c>
      <c r="M1543" s="230">
        <v>47068.17329287877</v>
      </c>
      <c r="N1543" s="230">
        <v>23065.34507077767</v>
      </c>
      <c r="O1543" s="230">
        <v>27352.89917482169</v>
      </c>
      <c r="P1543" s="230">
        <v>589277.8585738663</v>
      </c>
      <c r="Q1543" s="231" t="s">
        <v>160</v>
      </c>
      <c r="R1543" s="232" t="s">
        <v>75</v>
      </c>
      <c r="S1543" s="232" t="s">
        <v>76</v>
      </c>
    </row>
    <row r="1544" ht="15.75" customHeight="1">
      <c r="A1544" s="227">
        <v>2017.0</v>
      </c>
      <c r="B1544" s="228" t="s">
        <v>42</v>
      </c>
      <c r="C1544" s="229" t="s">
        <v>79</v>
      </c>
      <c r="D1544" s="230">
        <v>14607.440690236943</v>
      </c>
      <c r="E1544" s="230">
        <v>17151.35262847906</v>
      </c>
      <c r="F1544" s="230">
        <v>25676.630524053588</v>
      </c>
      <c r="G1544" s="230">
        <v>31487.762414770226</v>
      </c>
      <c r="H1544" s="230">
        <v>37090.453875390056</v>
      </c>
      <c r="I1544" s="230">
        <v>42619.49108574641</v>
      </c>
      <c r="J1544" s="230">
        <v>34266.72852248677</v>
      </c>
      <c r="K1544" s="230">
        <v>44231.0685702017</v>
      </c>
      <c r="L1544" s="230">
        <v>30735.51418702719</v>
      </c>
      <c r="M1544" s="230">
        <v>26662.754140055556</v>
      </c>
      <c r="N1544" s="230">
        <v>12919.397535929074</v>
      </c>
      <c r="O1544" s="230">
        <v>15359.784435605236</v>
      </c>
      <c r="P1544" s="230">
        <v>332808.37860998174</v>
      </c>
      <c r="Q1544" s="231" t="s">
        <v>160</v>
      </c>
      <c r="R1544" s="232" t="s">
        <v>75</v>
      </c>
      <c r="S1544" s="232" t="s">
        <v>76</v>
      </c>
    </row>
    <row r="1545" ht="15.75" customHeight="1">
      <c r="A1545" s="227">
        <v>2017.0</v>
      </c>
      <c r="B1545" s="228" t="s">
        <v>42</v>
      </c>
      <c r="C1545" s="229" t="s">
        <v>80</v>
      </c>
      <c r="D1545" s="230">
        <v>2921.488138047389</v>
      </c>
      <c r="E1545" s="230">
        <v>3430.270525695812</v>
      </c>
      <c r="F1545" s="230">
        <v>5135.326104810718</v>
      </c>
      <c r="G1545" s="230">
        <v>6297.552482954046</v>
      </c>
      <c r="H1545" s="230">
        <v>7418.090775078012</v>
      </c>
      <c r="I1545" s="230">
        <v>8523.898217149283</v>
      </c>
      <c r="J1545" s="230">
        <v>6853.345704497354</v>
      </c>
      <c r="K1545" s="230">
        <v>8846.213714040343</v>
      </c>
      <c r="L1545" s="230">
        <v>6147.102837405439</v>
      </c>
      <c r="M1545" s="230">
        <v>5332.550828011112</v>
      </c>
      <c r="N1545" s="230">
        <v>2583.879507185815</v>
      </c>
      <c r="O1545" s="230">
        <v>3071.9568871210477</v>
      </c>
      <c r="P1545" s="230">
        <v>66561.67572199636</v>
      </c>
      <c r="Q1545" s="231" t="s">
        <v>160</v>
      </c>
      <c r="R1545" s="232" t="s">
        <v>75</v>
      </c>
      <c r="S1545" s="232" t="s">
        <v>76</v>
      </c>
    </row>
    <row r="1546" ht="15.75" customHeight="1">
      <c r="A1546" s="227">
        <v>2017.0</v>
      </c>
      <c r="B1546" s="228" t="s">
        <v>42</v>
      </c>
      <c r="C1546" s="229" t="s">
        <v>81</v>
      </c>
      <c r="D1546" s="230">
        <v>2490.6168077413117</v>
      </c>
      <c r="E1546" s="230">
        <v>2676.0053769402175</v>
      </c>
      <c r="F1546" s="230">
        <v>3191.8145711736684</v>
      </c>
      <c r="G1546" s="230">
        <v>3294.4157071463123</v>
      </c>
      <c r="H1546" s="230">
        <v>3997.222270035092</v>
      </c>
      <c r="I1546" s="230">
        <v>4284.9846664485185</v>
      </c>
      <c r="J1546" s="230">
        <v>5480.0409215799955</v>
      </c>
      <c r="K1546" s="230">
        <v>5920.094453084157</v>
      </c>
      <c r="L1546" s="230">
        <v>5081.056767202335</v>
      </c>
      <c r="M1546" s="230">
        <v>4322.487394649375</v>
      </c>
      <c r="N1546" s="230">
        <v>3739.579485030194</v>
      </c>
      <c r="O1546" s="230">
        <v>3952.04586615015</v>
      </c>
      <c r="P1546" s="230">
        <v>48430.36428718133</v>
      </c>
      <c r="Q1546" s="231" t="s">
        <v>160</v>
      </c>
      <c r="R1546" s="232" t="s">
        <v>75</v>
      </c>
      <c r="S1546" s="232" t="s">
        <v>76</v>
      </c>
    </row>
    <row r="1547" ht="15.75" customHeight="1">
      <c r="A1547" s="227">
        <v>2017.0</v>
      </c>
      <c r="B1547" s="228" t="s">
        <v>42</v>
      </c>
      <c r="C1547" s="229" t="s">
        <v>82</v>
      </c>
      <c r="D1547" s="230">
        <v>165.66438253554105</v>
      </c>
      <c r="E1547" s="230">
        <v>306.45677403456705</v>
      </c>
      <c r="F1547" s="230">
        <v>9258.933002301801</v>
      </c>
      <c r="G1547" s="230">
        <v>11882.770661626726</v>
      </c>
      <c r="H1547" s="230">
        <v>15121.15072833922</v>
      </c>
      <c r="I1547" s="230">
        <v>14274.062799333804</v>
      </c>
      <c r="J1547" s="230">
        <v>16843.830258470614</v>
      </c>
      <c r="K1547" s="230">
        <v>18634.634804732086</v>
      </c>
      <c r="L1547" s="230">
        <v>16775.240275684504</v>
      </c>
      <c r="M1547" s="230">
        <v>13300.776240925818</v>
      </c>
      <c r="N1547" s="230">
        <v>376.9855619609556</v>
      </c>
      <c r="O1547" s="230">
        <v>229.4725267861363</v>
      </c>
      <c r="P1547" s="230">
        <v>117169.9780167318</v>
      </c>
      <c r="Q1547" s="231" t="s">
        <v>160</v>
      </c>
      <c r="R1547" s="232" t="s">
        <v>75</v>
      </c>
      <c r="S1547" s="232" t="s">
        <v>76</v>
      </c>
    </row>
    <row r="1548" ht="15.75" customHeight="1">
      <c r="A1548" s="227">
        <v>2017.0</v>
      </c>
      <c r="B1548" s="228" t="s">
        <v>42</v>
      </c>
      <c r="C1548" s="229" t="s">
        <v>83</v>
      </c>
      <c r="D1548" s="230">
        <v>2932.09947936589</v>
      </c>
      <c r="E1548" s="230">
        <v>1562.3053330040777</v>
      </c>
      <c r="F1548" s="230">
        <v>1780.6588924957855</v>
      </c>
      <c r="G1548" s="230">
        <v>3081.3343189411185</v>
      </c>
      <c r="H1548" s="230">
        <v>2775.6920037710343</v>
      </c>
      <c r="I1548" s="230">
        <v>3008.281378729068</v>
      </c>
      <c r="J1548" s="230">
        <v>4463.598797180835</v>
      </c>
      <c r="K1548" s="230">
        <v>5846.660825581366</v>
      </c>
      <c r="L1548" s="230">
        <v>3320.4846869098797</v>
      </c>
      <c r="M1548" s="230">
        <v>2323.5033558770037</v>
      </c>
      <c r="N1548" s="230">
        <v>1865.6151918429598</v>
      </c>
      <c r="O1548" s="230">
        <v>4372.73263820809</v>
      </c>
      <c r="P1548" s="230">
        <v>37332.966901907115</v>
      </c>
      <c r="Q1548" s="231" t="s">
        <v>160</v>
      </c>
      <c r="R1548" s="232" t="s">
        <v>75</v>
      </c>
      <c r="S1548" s="232" t="s">
        <v>76</v>
      </c>
    </row>
    <row r="1549" ht="15.75" customHeight="1">
      <c r="A1549" s="227">
        <v>2017.0</v>
      </c>
      <c r="B1549" s="228" t="s">
        <v>42</v>
      </c>
      <c r="C1549" s="229" t="s">
        <v>84</v>
      </c>
      <c r="D1549" s="230">
        <v>20452.848230927157</v>
      </c>
      <c r="E1549" s="230">
        <v>26087.63114278258</v>
      </c>
      <c r="F1549" s="230">
        <v>31253.06470127668</v>
      </c>
      <c r="G1549" s="230">
        <v>37458.67217063617</v>
      </c>
      <c r="H1549" s="230">
        <v>43718.19657675968</v>
      </c>
      <c r="I1549" s="230">
        <v>53962.61137597238</v>
      </c>
      <c r="J1549" s="230">
        <v>33664.4234052838</v>
      </c>
      <c r="K1549" s="230">
        <v>47746.42487446728</v>
      </c>
      <c r="L1549" s="230">
        <v>28997.45761289298</v>
      </c>
      <c r="M1549" s="230">
        <v>27121.40630142657</v>
      </c>
      <c r="N1549" s="230">
        <v>17083.16483194356</v>
      </c>
      <c r="O1549" s="230">
        <v>18798.648143677314</v>
      </c>
      <c r="P1549" s="230">
        <v>386344.54936804617</v>
      </c>
      <c r="Q1549" s="231" t="s">
        <v>160</v>
      </c>
      <c r="R1549" s="232" t="s">
        <v>75</v>
      </c>
      <c r="S1549" s="232" t="s">
        <v>76</v>
      </c>
    </row>
    <row r="1550" ht="15.75" customHeight="1">
      <c r="A1550" s="227">
        <v>2017.0</v>
      </c>
      <c r="B1550" s="228" t="s">
        <v>42</v>
      </c>
      <c r="C1550" s="229" t="s">
        <v>85</v>
      </c>
      <c r="D1550" s="230">
        <v>730.2659207293764</v>
      </c>
      <c r="E1550" s="230">
        <v>809.6473441979587</v>
      </c>
      <c r="F1550" s="230">
        <v>2147.149316838254</v>
      </c>
      <c r="G1550" s="230">
        <v>2519.4508612549516</v>
      </c>
      <c r="H1550" s="230">
        <v>3116.901579108802</v>
      </c>
      <c r="I1550" s="230">
        <v>3086.2735411173408</v>
      </c>
      <c r="J1550" s="230">
        <v>4935.540346996095</v>
      </c>
      <c r="K1550" s="230">
        <v>5397.64982242979</v>
      </c>
      <c r="L1550" s="230">
        <v>3624.4352622821225</v>
      </c>
      <c r="M1550" s="230">
        <v>3036.1098719576903</v>
      </c>
      <c r="N1550" s="230">
        <v>1124.5005358722108</v>
      </c>
      <c r="O1550" s="230">
        <v>1159.8919037798505</v>
      </c>
      <c r="P1550" s="230">
        <v>31687.816306564444</v>
      </c>
      <c r="Q1550" s="231" t="s">
        <v>160</v>
      </c>
      <c r="R1550" s="232" t="s">
        <v>75</v>
      </c>
      <c r="S1550" s="232" t="s">
        <v>76</v>
      </c>
    </row>
    <row r="1551" ht="15.75" customHeight="1">
      <c r="A1551" s="227">
        <v>2017.0</v>
      </c>
      <c r="B1551" s="228" t="s">
        <v>42</v>
      </c>
      <c r="C1551" s="229" t="s">
        <v>86</v>
      </c>
      <c r="D1551" s="230">
        <v>4118.500689249913</v>
      </c>
      <c r="E1551" s="230">
        <v>4770.465898983101</v>
      </c>
      <c r="F1551" s="230">
        <v>7026.8986821679155</v>
      </c>
      <c r="G1551" s="230">
        <v>8677.525557009454</v>
      </c>
      <c r="H1551" s="230">
        <v>10169.483462807888</v>
      </c>
      <c r="I1551" s="230">
        <v>11740.53284733785</v>
      </c>
      <c r="J1551" s="230">
        <v>8948.831826419217</v>
      </c>
      <c r="K1551" s="230">
        <v>11735.667008719198</v>
      </c>
      <c r="L1551" s="230">
        <v>8319.58056116277</v>
      </c>
      <c r="M1551" s="230">
        <v>7193.371440726619</v>
      </c>
      <c r="N1551" s="230">
        <v>3526.6754793818172</v>
      </c>
      <c r="O1551" s="230">
        <v>4310.469458362504</v>
      </c>
      <c r="P1551" s="230">
        <v>90538.00291232826</v>
      </c>
      <c r="Q1551" s="231" t="s">
        <v>160</v>
      </c>
      <c r="R1551" s="232" t="s">
        <v>75</v>
      </c>
      <c r="S1551" s="232" t="s">
        <v>76</v>
      </c>
    </row>
    <row r="1552" ht="15.75" customHeight="1">
      <c r="A1552" s="227">
        <v>2017.0</v>
      </c>
      <c r="B1552" s="228" t="s">
        <v>42</v>
      </c>
      <c r="C1552" s="229" t="s">
        <v>87</v>
      </c>
      <c r="D1552" s="230">
        <v>1635.0050506813986</v>
      </c>
      <c r="E1552" s="230">
        <v>1924.5798041509074</v>
      </c>
      <c r="F1552" s="230">
        <v>2658.0154337855756</v>
      </c>
      <c r="G1552" s="230">
        <v>3267.829670506563</v>
      </c>
      <c r="H1552" s="230">
        <v>3836.1675494798455</v>
      </c>
      <c r="I1552" s="230">
        <v>4502.04631847163</v>
      </c>
      <c r="J1552" s="230">
        <v>3296.1864123450528</v>
      </c>
      <c r="K1552" s="230">
        <v>4408.025925262887</v>
      </c>
      <c r="L1552" s="230">
        <v>3015.228134635293</v>
      </c>
      <c r="M1552" s="230">
        <v>2619.419810248758</v>
      </c>
      <c r="N1552" s="230">
        <v>1387.9201745862465</v>
      </c>
      <c r="O1552" s="230">
        <v>1672.9495762716099</v>
      </c>
      <c r="P1552" s="230">
        <v>34223.37386042577</v>
      </c>
      <c r="Q1552" s="231" t="s">
        <v>160</v>
      </c>
      <c r="R1552" s="232" t="s">
        <v>75</v>
      </c>
      <c r="S1552" s="232" t="s">
        <v>76</v>
      </c>
    </row>
    <row r="1553" ht="15.75" customHeight="1">
      <c r="A1553" s="227">
        <v>2017.0</v>
      </c>
      <c r="B1553" s="228" t="s">
        <v>42</v>
      </c>
      <c r="C1553" s="229" t="s">
        <v>88</v>
      </c>
      <c r="D1553" s="230">
        <v>5883.6257544140435</v>
      </c>
      <c r="E1553" s="230">
        <v>7044.221073601495</v>
      </c>
      <c r="F1553" s="230">
        <v>10210.671749321356</v>
      </c>
      <c r="G1553" s="230">
        <v>12540.248234360246</v>
      </c>
      <c r="H1553" s="230">
        <v>14713.490268358426</v>
      </c>
      <c r="I1553" s="230">
        <v>17150.185296508567</v>
      </c>
      <c r="J1553" s="230">
        <v>12517.29491958683</v>
      </c>
      <c r="K1553" s="230">
        <v>16607.8499676016</v>
      </c>
      <c r="L1553" s="230">
        <v>11587.989682773954</v>
      </c>
      <c r="M1553" s="230">
        <v>10195.85388790585</v>
      </c>
      <c r="N1553" s="230">
        <v>4979.83864300459</v>
      </c>
      <c r="O1553" s="230">
        <v>5891.888330569644</v>
      </c>
      <c r="P1553" s="230">
        <v>129323.1578080066</v>
      </c>
      <c r="Q1553" s="231" t="s">
        <v>160</v>
      </c>
      <c r="R1553" s="232" t="s">
        <v>75</v>
      </c>
      <c r="S1553" s="232" t="s">
        <v>76</v>
      </c>
    </row>
    <row r="1554" ht="15.75" customHeight="1">
      <c r="A1554" s="227">
        <v>2017.0</v>
      </c>
      <c r="B1554" s="228" t="s">
        <v>42</v>
      </c>
      <c r="C1554" s="229" t="s">
        <v>89</v>
      </c>
      <c r="D1554" s="230">
        <v>2240.0432751622116</v>
      </c>
      <c r="E1554" s="230">
        <v>2602.4385075455966</v>
      </c>
      <c r="F1554" s="230">
        <v>3633.895341940486</v>
      </c>
      <c r="G1554" s="230">
        <v>4482.7080916390105</v>
      </c>
      <c r="H1554" s="230">
        <v>5254.41101563509</v>
      </c>
      <c r="I1554" s="230">
        <v>6140.453082311018</v>
      </c>
      <c r="J1554" s="230">
        <v>4568.875017139572</v>
      </c>
      <c r="K1554" s="230">
        <v>6081.87584618823</v>
      </c>
      <c r="L1554" s="230">
        <v>4188.280546173053</v>
      </c>
      <c r="M1554" s="230">
        <v>3617.99912921664</v>
      </c>
      <c r="N1554" s="230">
        <v>1900.462703084209</v>
      </c>
      <c r="O1554" s="230">
        <v>2324.5851666216267</v>
      </c>
      <c r="P1554" s="230">
        <v>47036.02772265674</v>
      </c>
      <c r="Q1554" s="231" t="s">
        <v>160</v>
      </c>
      <c r="R1554" s="232" t="s">
        <v>75</v>
      </c>
      <c r="S1554" s="232" t="s">
        <v>76</v>
      </c>
    </row>
    <row r="1555" ht="15.75" customHeight="1">
      <c r="A1555" s="227">
        <v>2017.0</v>
      </c>
      <c r="B1555" s="228" t="s">
        <v>42</v>
      </c>
      <c r="C1555" s="229" t="s">
        <v>90</v>
      </c>
      <c r="D1555" s="230">
        <v>14607.440690236943</v>
      </c>
      <c r="E1555" s="230">
        <v>17151.35262847906</v>
      </c>
      <c r="F1555" s="230">
        <v>25676.630524053588</v>
      </c>
      <c r="G1555" s="230">
        <v>31487.762414770226</v>
      </c>
      <c r="H1555" s="230">
        <v>37090.45387539005</v>
      </c>
      <c r="I1555" s="230">
        <v>42619.491085746406</v>
      </c>
      <c r="J1555" s="230">
        <v>34266.72852248677</v>
      </c>
      <c r="K1555" s="230">
        <v>44231.0685702017</v>
      </c>
      <c r="L1555" s="230">
        <v>30735.51418702719</v>
      </c>
      <c r="M1555" s="230">
        <v>26662.75414005556</v>
      </c>
      <c r="N1555" s="230">
        <v>12919.397535929074</v>
      </c>
      <c r="O1555" s="230">
        <v>15359.784435605234</v>
      </c>
      <c r="P1555" s="230">
        <v>332808.37860998174</v>
      </c>
      <c r="Q1555" s="231" t="s">
        <v>160</v>
      </c>
      <c r="R1555" s="232" t="s">
        <v>75</v>
      </c>
      <c r="S1555" s="232" t="s">
        <v>76</v>
      </c>
    </row>
    <row r="1556" ht="15.75" customHeight="1">
      <c r="A1556" s="227">
        <v>2017.0</v>
      </c>
      <c r="B1556" s="228" t="s">
        <v>42</v>
      </c>
      <c r="C1556" s="229" t="s">
        <v>91</v>
      </c>
      <c r="D1556" s="230">
        <v>159144.0</v>
      </c>
      <c r="E1556" s="230">
        <v>159144.0</v>
      </c>
      <c r="F1556" s="230">
        <v>159144.0</v>
      </c>
      <c r="G1556" s="230">
        <v>159144.0</v>
      </c>
      <c r="H1556" s="230">
        <v>159144.0</v>
      </c>
      <c r="I1556" s="230">
        <v>159144.0</v>
      </c>
      <c r="J1556" s="230">
        <v>159144.0</v>
      </c>
      <c r="K1556" s="230">
        <v>159144.0</v>
      </c>
      <c r="L1556" s="230">
        <v>159144.0</v>
      </c>
      <c r="M1556" s="230">
        <v>159144.0</v>
      </c>
      <c r="N1556" s="230">
        <v>159144.0</v>
      </c>
      <c r="O1556" s="230">
        <v>159144.0</v>
      </c>
      <c r="P1556" s="230">
        <v>159144.0</v>
      </c>
      <c r="Q1556" s="231" t="s">
        <v>160</v>
      </c>
      <c r="R1556" s="232" t="s">
        <v>75</v>
      </c>
      <c r="S1556" s="232" t="s">
        <v>76</v>
      </c>
    </row>
    <row r="1557" ht="15.75" customHeight="1">
      <c r="A1557" s="227">
        <v>2017.0</v>
      </c>
      <c r="B1557" s="228" t="s">
        <v>42</v>
      </c>
      <c r="C1557" s="229" t="s">
        <v>92</v>
      </c>
      <c r="D1557" s="230">
        <v>495.1691068013228</v>
      </c>
      <c r="E1557" s="230">
        <v>503.14634765502717</v>
      </c>
      <c r="F1557" s="230">
        <v>527.4690050527205</v>
      </c>
      <c r="G1557" s="230">
        <v>532.2270798765101</v>
      </c>
      <c r="H1557" s="230">
        <v>567.4204365930223</v>
      </c>
      <c r="I1557" s="230">
        <v>583.0424479101814</v>
      </c>
      <c r="J1557" s="230">
        <v>654.1642731815239</v>
      </c>
      <c r="K1557" s="230">
        <v>705.0518768346267</v>
      </c>
      <c r="L1557" s="230">
        <v>639.7949024023243</v>
      </c>
      <c r="M1557" s="230">
        <v>580.9691049436086</v>
      </c>
      <c r="N1557" s="230">
        <v>557.3114049114158</v>
      </c>
      <c r="O1557" s="230">
        <v>556.8338383133895</v>
      </c>
      <c r="P1557" s="230">
        <v>575.2166520396394</v>
      </c>
      <c r="Q1557" s="231" t="s">
        <v>160</v>
      </c>
      <c r="R1557" s="232" t="s">
        <v>75</v>
      </c>
      <c r="S1557" s="232" t="s">
        <v>76</v>
      </c>
    </row>
    <row r="1558" ht="15.75" customHeight="1">
      <c r="A1558" s="227">
        <v>2017.0</v>
      </c>
      <c r="B1558" s="228" t="s">
        <v>42</v>
      </c>
      <c r="C1558" s="229" t="s">
        <v>93</v>
      </c>
      <c r="D1558" s="230">
        <v>64.04075836364004</v>
      </c>
      <c r="E1558" s="230">
        <v>74.94919034165034</v>
      </c>
      <c r="F1558" s="230">
        <v>813.5185635887402</v>
      </c>
      <c r="G1558" s="230">
        <v>1030.8865930615564</v>
      </c>
      <c r="H1558" s="230">
        <v>1299.9591371833</v>
      </c>
      <c r="I1558" s="230">
        <v>1231.2374268472179</v>
      </c>
      <c r="J1558" s="230">
        <v>1228.7645882958811</v>
      </c>
      <c r="K1558" s="230">
        <v>1359.6508188025527</v>
      </c>
      <c r="L1558" s="230">
        <v>1435.422643643072</v>
      </c>
      <c r="M1558" s="230">
        <v>1144.4917474848899</v>
      </c>
      <c r="N1558" s="230">
        <v>88.21496371998202</v>
      </c>
      <c r="O1558" s="230">
        <v>75.18976627510193</v>
      </c>
      <c r="P1558" s="230">
        <v>820.5271831339654</v>
      </c>
      <c r="Q1558" s="231" t="s">
        <v>160</v>
      </c>
      <c r="R1558" s="232" t="s">
        <v>75</v>
      </c>
      <c r="S1558" s="232" t="s">
        <v>76</v>
      </c>
    </row>
    <row r="1559" ht="15.75" customHeight="1">
      <c r="A1559" s="227">
        <v>2017.0</v>
      </c>
      <c r="B1559" s="228" t="s">
        <v>42</v>
      </c>
      <c r="C1559" s="229" t="s">
        <v>94</v>
      </c>
      <c r="D1559" s="230">
        <v>300.0526783541758</v>
      </c>
      <c r="E1559" s="230">
        <v>159.87653313736323</v>
      </c>
      <c r="F1559" s="230">
        <v>182.22146748039032</v>
      </c>
      <c r="G1559" s="230">
        <v>315.32443623054473</v>
      </c>
      <c r="H1559" s="230">
        <v>284.0469178753393</v>
      </c>
      <c r="I1559" s="230">
        <v>307.8486563238501</v>
      </c>
      <c r="J1559" s="230">
        <v>456.7767170308403</v>
      </c>
      <c r="K1559" s="230">
        <v>598.3106141144708</v>
      </c>
      <c r="L1559" s="230">
        <v>339.79758557059785</v>
      </c>
      <c r="M1559" s="230">
        <v>237.77276657972897</v>
      </c>
      <c r="N1559" s="230">
        <v>190.9153625346235</v>
      </c>
      <c r="O1559" s="230">
        <v>447.4780439935173</v>
      </c>
      <c r="P1559" s="230">
        <v>318.3684816021202</v>
      </c>
      <c r="Q1559" s="231" t="s">
        <v>160</v>
      </c>
      <c r="R1559" s="232" t="s">
        <v>75</v>
      </c>
      <c r="S1559" s="232" t="s">
        <v>76</v>
      </c>
    </row>
    <row r="1560" ht="15.75" customHeight="1">
      <c r="A1560" s="227">
        <v>2017.0</v>
      </c>
      <c r="B1560" s="228" t="s">
        <v>42</v>
      </c>
      <c r="C1560" s="229" t="s">
        <v>95</v>
      </c>
      <c r="D1560" s="230">
        <v>2042.5412405501472</v>
      </c>
      <c r="E1560" s="230">
        <v>2605.2636716298707</v>
      </c>
      <c r="F1560" s="230">
        <v>3121.1141267558273</v>
      </c>
      <c r="G1560" s="230">
        <v>3740.84244213375</v>
      </c>
      <c r="H1560" s="230">
        <v>4365.955218671372</v>
      </c>
      <c r="I1560" s="230">
        <v>5389.022494018071</v>
      </c>
      <c r="J1560" s="230">
        <v>3361.9265330810485</v>
      </c>
      <c r="K1560" s="230">
        <v>4768.237694516345</v>
      </c>
      <c r="L1560" s="230">
        <v>2895.8559891858067</v>
      </c>
      <c r="M1560" s="230">
        <v>2708.5025150000442</v>
      </c>
      <c r="N1560" s="230">
        <v>1706.0249161580416</v>
      </c>
      <c r="O1560" s="230">
        <v>1877.3431292562714</v>
      </c>
      <c r="P1560" s="230">
        <v>3215.2191642463836</v>
      </c>
      <c r="Q1560" s="231" t="s">
        <v>160</v>
      </c>
      <c r="R1560" s="232" t="s">
        <v>75</v>
      </c>
      <c r="S1560" s="232" t="s">
        <v>76</v>
      </c>
    </row>
    <row r="1561" ht="15.75" customHeight="1">
      <c r="A1561" s="227">
        <v>2017.0</v>
      </c>
      <c r="B1561" s="228" t="s">
        <v>42</v>
      </c>
      <c r="C1561" s="229" t="s">
        <v>96</v>
      </c>
      <c r="D1561" s="230">
        <v>2901.803784069286</v>
      </c>
      <c r="E1561" s="230">
        <v>3343.2357427639117</v>
      </c>
      <c r="F1561" s="230">
        <v>4644.323162877678</v>
      </c>
      <c r="G1561" s="230">
        <v>5619.280551302361</v>
      </c>
      <c r="H1561" s="230">
        <v>6517.381710323034</v>
      </c>
      <c r="I1561" s="230">
        <v>7511.15102509932</v>
      </c>
      <c r="J1561" s="230">
        <v>5701.632111589293</v>
      </c>
      <c r="K1561" s="230">
        <v>7431.251004267995</v>
      </c>
      <c r="L1561" s="230">
        <v>5310.871120801801</v>
      </c>
      <c r="M1561" s="230">
        <v>4671.736134008272</v>
      </c>
      <c r="N1561" s="230">
        <v>2542.466647324063</v>
      </c>
      <c r="O1561" s="230">
        <v>2956.84477783828</v>
      </c>
      <c r="P1561" s="230">
        <v>4929.331481022108</v>
      </c>
      <c r="Q1561" s="231" t="s">
        <v>160</v>
      </c>
      <c r="R1561" s="232" t="s">
        <v>75</v>
      </c>
      <c r="S1561" s="232" t="s">
        <v>76</v>
      </c>
    </row>
    <row r="1562" ht="15.75" customHeight="1">
      <c r="A1562" s="227">
        <v>2017.0</v>
      </c>
      <c r="B1562" s="228" t="s">
        <v>42</v>
      </c>
      <c r="C1562" s="229" t="s">
        <v>97</v>
      </c>
      <c r="D1562" s="230">
        <v>1091.7786030956922</v>
      </c>
      <c r="E1562" s="230">
        <v>1289.1018305634855</v>
      </c>
      <c r="F1562" s="230">
        <v>1881.8811943405267</v>
      </c>
      <c r="G1562" s="230">
        <v>2299.923699174543</v>
      </c>
      <c r="H1562" s="230">
        <v>2706.7404100651497</v>
      </c>
      <c r="I1562" s="230">
        <v>3127.7932249840815</v>
      </c>
      <c r="J1562" s="230">
        <v>2479.4786759975336</v>
      </c>
      <c r="K1562" s="230">
        <v>3215.5200015080745</v>
      </c>
      <c r="L1562" s="230">
        <v>2217.805187736534</v>
      </c>
      <c r="M1562" s="230">
        <v>1933.2301474999736</v>
      </c>
      <c r="N1562" s="230">
        <v>969.9028461927204</v>
      </c>
      <c r="O1562" s="230">
        <v>1144.2182694508447</v>
      </c>
      <c r="P1562" s="230">
        <v>2029.7811742174297</v>
      </c>
      <c r="Q1562" s="231" t="s">
        <v>160</v>
      </c>
      <c r="R1562" s="232" t="s">
        <v>75</v>
      </c>
      <c r="S1562" s="232" t="s">
        <v>76</v>
      </c>
    </row>
    <row r="1563" ht="15.75" customHeight="1">
      <c r="A1563" s="227">
        <v>2017.0</v>
      </c>
      <c r="B1563" s="228" t="s">
        <v>42</v>
      </c>
      <c r="C1563" s="229" t="s">
        <v>98</v>
      </c>
      <c r="D1563" s="230">
        <v>3993.582387164978</v>
      </c>
      <c r="E1563" s="230">
        <v>4632.337573327397</v>
      </c>
      <c r="F1563" s="230">
        <v>6526.204357218205</v>
      </c>
      <c r="G1563" s="230">
        <v>7919.204250476904</v>
      </c>
      <c r="H1563" s="230">
        <v>9224.122120388183</v>
      </c>
      <c r="I1563" s="230">
        <v>10638.944250083401</v>
      </c>
      <c r="J1563" s="230">
        <v>8181.110787586827</v>
      </c>
      <c r="K1563" s="230">
        <v>10646.77100577607</v>
      </c>
      <c r="L1563" s="230">
        <v>7528.676308538335</v>
      </c>
      <c r="M1563" s="230">
        <v>6604.966281508245</v>
      </c>
      <c r="N1563" s="230">
        <v>3512.3694935167837</v>
      </c>
      <c r="O1563" s="230">
        <v>4101.063047289124</v>
      </c>
      <c r="P1563" s="230">
        <v>6959.112655239537</v>
      </c>
      <c r="Q1563" s="231" t="s">
        <v>160</v>
      </c>
      <c r="R1563" s="232" t="s">
        <v>75</v>
      </c>
      <c r="S1563" s="232" t="s">
        <v>76</v>
      </c>
    </row>
    <row r="1564" ht="15.75" customHeight="1">
      <c r="A1564" s="227">
        <v>2017.0</v>
      </c>
      <c r="B1564" s="228" t="s">
        <v>42</v>
      </c>
      <c r="C1564" s="229" t="s">
        <v>99</v>
      </c>
      <c r="D1564" s="230">
        <v>426.8396308948643</v>
      </c>
      <c r="E1564" s="230">
        <v>426.899914740432</v>
      </c>
      <c r="F1564" s="230">
        <v>438.8130424219829</v>
      </c>
      <c r="G1564" s="230">
        <v>442.2965260545906</v>
      </c>
      <c r="H1564" s="230">
        <v>445.5466104028095</v>
      </c>
      <c r="I1564" s="230">
        <v>447.4454447563148</v>
      </c>
      <c r="J1564" s="230">
        <v>460.46906729242073</v>
      </c>
      <c r="K1564" s="230">
        <v>494.50765379772224</v>
      </c>
      <c r="L1564" s="230">
        <v>464.2503885481799</v>
      </c>
      <c r="M1564" s="230">
        <v>446.5673387096774</v>
      </c>
      <c r="N1564" s="230">
        <v>438.1989532019704</v>
      </c>
      <c r="O1564" s="230">
        <v>425.63663406444334</v>
      </c>
      <c r="P1564" s="230">
        <v>446.45593374045075</v>
      </c>
      <c r="Q1564" s="231" t="s">
        <v>160</v>
      </c>
      <c r="R1564" s="232" t="s">
        <v>75</v>
      </c>
      <c r="S1564" s="232" t="s">
        <v>76</v>
      </c>
    </row>
    <row r="1565" ht="15.75" customHeight="1">
      <c r="A1565" s="227">
        <v>2017.0</v>
      </c>
      <c r="B1565" s="228" t="s">
        <v>42</v>
      </c>
      <c r="C1565" s="229" t="s">
        <v>100</v>
      </c>
      <c r="D1565" s="230">
        <v>817.6038654018489</v>
      </c>
      <c r="E1565" s="230">
        <v>947.0318577236042</v>
      </c>
      <c r="F1565" s="230">
        <v>1394.9784054483187</v>
      </c>
      <c r="G1565" s="230">
        <v>1722.6604953722629</v>
      </c>
      <c r="H1565" s="230">
        <v>2018.8436559048425</v>
      </c>
      <c r="I1565" s="230">
        <v>2330.7280396762662</v>
      </c>
      <c r="J1565" s="230">
        <v>1776.5201572526585</v>
      </c>
      <c r="K1565" s="230">
        <v>2329.762074446877</v>
      </c>
      <c r="L1565" s="230">
        <v>1651.6013322721105</v>
      </c>
      <c r="M1565" s="230">
        <v>1428.0265414452301</v>
      </c>
      <c r="N1565" s="230">
        <v>700.1148528363217</v>
      </c>
      <c r="O1565" s="230">
        <v>855.7134638954394</v>
      </c>
      <c r="P1565" s="230">
        <v>1497.7987284729818</v>
      </c>
      <c r="Q1565" s="231" t="s">
        <v>160</v>
      </c>
      <c r="R1565" s="232" t="s">
        <v>75</v>
      </c>
      <c r="S1565" s="232" t="s">
        <v>76</v>
      </c>
    </row>
    <row r="1566" ht="15.75" customHeight="1">
      <c r="A1566" s="227">
        <v>2017.0</v>
      </c>
      <c r="B1566" s="228" t="s">
        <v>42</v>
      </c>
      <c r="C1566" s="229" t="s">
        <v>101</v>
      </c>
      <c r="D1566" s="230">
        <v>393.8826871024025</v>
      </c>
      <c r="E1566" s="230">
        <v>463.64301106351274</v>
      </c>
      <c r="F1566" s="230">
        <v>640.3321267923907</v>
      </c>
      <c r="G1566" s="230">
        <v>787.2400951150942</v>
      </c>
      <c r="H1566" s="230">
        <v>924.1561559301858</v>
      </c>
      <c r="I1566" s="230">
        <v>1084.570411962984</v>
      </c>
      <c r="J1566" s="230">
        <v>794.0714071456953</v>
      </c>
      <c r="K1566" s="230">
        <v>1061.920325895023</v>
      </c>
      <c r="L1566" s="230">
        <v>726.3868447390757</v>
      </c>
      <c r="M1566" s="230">
        <v>631.0342057231322</v>
      </c>
      <c r="N1566" s="230">
        <v>334.3584337074891</v>
      </c>
      <c r="O1566" s="230">
        <v>403.0237547058754</v>
      </c>
      <c r="P1566" s="230">
        <v>687.051621656905</v>
      </c>
      <c r="Q1566" s="231" t="s">
        <v>160</v>
      </c>
      <c r="R1566" s="232" t="s">
        <v>75</v>
      </c>
      <c r="S1566" s="232" t="s">
        <v>76</v>
      </c>
    </row>
    <row r="1567" ht="15.75" customHeight="1">
      <c r="A1567" s="227">
        <v>2017.0</v>
      </c>
      <c r="B1567" s="228" t="s">
        <v>42</v>
      </c>
      <c r="C1567" s="229" t="s">
        <v>102</v>
      </c>
      <c r="D1567" s="230">
        <v>1064.8093250968923</v>
      </c>
      <c r="E1567" s="230">
        <v>1274.8520385729262</v>
      </c>
      <c r="F1567" s="230">
        <v>1847.9112961975898</v>
      </c>
      <c r="G1567" s="230">
        <v>2269.5143804751506</v>
      </c>
      <c r="H1567" s="230">
        <v>2662.824301956426</v>
      </c>
      <c r="I1567" s="230">
        <v>3103.8135315050527</v>
      </c>
      <c r="J1567" s="230">
        <v>2265.3603257081077</v>
      </c>
      <c r="K1567" s="230">
        <v>3005.66253760195</v>
      </c>
      <c r="L1567" s="230">
        <v>2097.1761271673777</v>
      </c>
      <c r="M1567" s="230">
        <v>1845.2295829697582</v>
      </c>
      <c r="N1567" s="230">
        <v>901.2433567126552</v>
      </c>
      <c r="O1567" s="230">
        <v>1066.3046731198704</v>
      </c>
      <c r="P1567" s="230">
        <v>1950.3917897569797</v>
      </c>
      <c r="Q1567" s="231" t="s">
        <v>160</v>
      </c>
      <c r="R1567" s="232" t="s">
        <v>75</v>
      </c>
      <c r="S1567" s="232" t="s">
        <v>76</v>
      </c>
    </row>
    <row r="1568" ht="15.75" customHeight="1">
      <c r="A1568" s="227">
        <v>2017.0</v>
      </c>
      <c r="B1568" s="228" t="s">
        <v>42</v>
      </c>
      <c r="C1568" s="229" t="s">
        <v>103</v>
      </c>
      <c r="D1568" s="230">
        <v>198.6682755732781</v>
      </c>
      <c r="E1568" s="230">
        <v>230.80892066343642</v>
      </c>
      <c r="F1568" s="230">
        <v>322.2882920173965</v>
      </c>
      <c r="G1568" s="230">
        <v>397.5690542852625</v>
      </c>
      <c r="H1568" s="230">
        <v>466.0109861287691</v>
      </c>
      <c r="I1568" s="230">
        <v>544.5935971987017</v>
      </c>
      <c r="J1568" s="230">
        <v>405.2111541904119</v>
      </c>
      <c r="K1568" s="230">
        <v>539.3984125264233</v>
      </c>
      <c r="L1568" s="230">
        <v>371.4564280750572</v>
      </c>
      <c r="M1568" s="230">
        <v>320.8784651604739</v>
      </c>
      <c r="N1568" s="230">
        <v>168.55105086562654</v>
      </c>
      <c r="O1568" s="230">
        <v>206.16625205265169</v>
      </c>
      <c r="P1568" s="230">
        <v>347.63340739479077</v>
      </c>
      <c r="Q1568" s="231" t="s">
        <v>160</v>
      </c>
      <c r="R1568" s="232" t="s">
        <v>75</v>
      </c>
      <c r="S1568" s="232" t="s">
        <v>76</v>
      </c>
    </row>
    <row r="1569" ht="15.75" customHeight="1">
      <c r="A1569" s="227">
        <v>2017.0</v>
      </c>
      <c r="B1569" s="228" t="s">
        <v>42</v>
      </c>
      <c r="C1569" s="229" t="s">
        <v>104</v>
      </c>
      <c r="D1569" s="230">
        <v>20.521162092521855</v>
      </c>
      <c r="E1569" s="230">
        <v>21.951542292885918</v>
      </c>
      <c r="F1569" s="230">
        <v>26.13031227776871</v>
      </c>
      <c r="G1569" s="230">
        <v>26.95786066117846</v>
      </c>
      <c r="H1569" s="230">
        <v>32.59349905489464</v>
      </c>
      <c r="I1569" s="230">
        <v>34.928484194748975</v>
      </c>
      <c r="J1569" s="230">
        <v>43.896330840001745</v>
      </c>
      <c r="K1569" s="230">
        <v>47.41671773193626</v>
      </c>
      <c r="L1569" s="230">
        <v>40.7695007026451</v>
      </c>
      <c r="M1569" s="230">
        <v>35.02111583804372</v>
      </c>
      <c r="N1569" s="230">
        <v>30.560354705745695</v>
      </c>
      <c r="O1569" s="230">
        <v>32.46259662263249</v>
      </c>
      <c r="P1569" s="230">
        <v>393.20947701500353</v>
      </c>
      <c r="Q1569" s="231" t="s">
        <v>160</v>
      </c>
      <c r="R1569" s="232" t="s">
        <v>75</v>
      </c>
      <c r="S1569" s="232" t="s">
        <v>76</v>
      </c>
    </row>
    <row r="1570" ht="15.75" customHeight="1">
      <c r="A1570" s="227">
        <v>2017.0</v>
      </c>
      <c r="B1570" s="228" t="s">
        <v>42</v>
      </c>
      <c r="C1570" s="229" t="s">
        <v>105</v>
      </c>
      <c r="D1570" s="230">
        <v>2.984455478840295</v>
      </c>
      <c r="E1570" s="230">
        <v>5.516237917439646</v>
      </c>
      <c r="F1570" s="230">
        <v>166.81172765667282</v>
      </c>
      <c r="G1570" s="230">
        <v>214.2155464575331</v>
      </c>
      <c r="H1570" s="230">
        <v>273.578099497826</v>
      </c>
      <c r="I1570" s="230">
        <v>258.3201328487366</v>
      </c>
      <c r="J1570" s="230">
        <v>258.1387505167671</v>
      </c>
      <c r="K1570" s="230">
        <v>286.11270650798866</v>
      </c>
      <c r="L1570" s="230">
        <v>303.7267689286493</v>
      </c>
      <c r="M1570" s="230">
        <v>239.67634235330536</v>
      </c>
      <c r="N1570" s="230">
        <v>6.829367165638281</v>
      </c>
      <c r="O1570" s="230">
        <v>4.131936107807576</v>
      </c>
      <c r="P1570" s="230">
        <v>2020.0420714372049</v>
      </c>
      <c r="Q1570" s="231" t="s">
        <v>160</v>
      </c>
      <c r="R1570" s="232" t="s">
        <v>75</v>
      </c>
      <c r="S1570" s="232" t="s">
        <v>76</v>
      </c>
    </row>
    <row r="1571" ht="15.75" customHeight="1">
      <c r="A1571" s="227">
        <v>2017.0</v>
      </c>
      <c r="B1571" s="228" t="s">
        <v>42</v>
      </c>
      <c r="C1571" s="229" t="s">
        <v>106</v>
      </c>
      <c r="D1571" s="230">
        <v>52.17823730534463</v>
      </c>
      <c r="E1571" s="230">
        <v>27.802037066805728</v>
      </c>
      <c r="F1571" s="230">
        <v>31.68775237892364</v>
      </c>
      <c r="G1571" s="230">
        <v>54.83394899875052</v>
      </c>
      <c r="H1571" s="230">
        <v>49.394884818380845</v>
      </c>
      <c r="I1571" s="230">
        <v>53.5339338808931</v>
      </c>
      <c r="J1571" s="230">
        <v>79.43206528774432</v>
      </c>
      <c r="K1571" s="230">
        <v>104.04437439722278</v>
      </c>
      <c r="L1571" s="230">
        <v>59.08975434892683</v>
      </c>
      <c r="M1571" s="230">
        <v>41.34795232422812</v>
      </c>
      <c r="N1571" s="230">
        <v>33.199593971992456</v>
      </c>
      <c r="O1571" s="230">
        <v>77.81505466471785</v>
      </c>
      <c r="P1571" s="230">
        <v>664.3595894439309</v>
      </c>
      <c r="Q1571" s="231" t="s">
        <v>160</v>
      </c>
      <c r="R1571" s="232" t="s">
        <v>75</v>
      </c>
      <c r="S1571" s="232" t="s">
        <v>76</v>
      </c>
    </row>
    <row r="1572" ht="15.75" customHeight="1">
      <c r="A1572" s="227">
        <v>2017.0</v>
      </c>
      <c r="B1572" s="228" t="s">
        <v>42</v>
      </c>
      <c r="C1572" s="229" t="s">
        <v>107</v>
      </c>
      <c r="D1572" s="230">
        <v>507.3263033195924</v>
      </c>
      <c r="E1572" s="230">
        <v>647.0952759537981</v>
      </c>
      <c r="F1572" s="230">
        <v>775.2221892661053</v>
      </c>
      <c r="G1572" s="230">
        <v>929.1502809302308</v>
      </c>
      <c r="H1572" s="230">
        <v>1084.4157648199264</v>
      </c>
      <c r="I1572" s="230">
        <v>1338.5251695872398</v>
      </c>
      <c r="J1572" s="230">
        <v>835.0351641373319</v>
      </c>
      <c r="K1572" s="230">
        <v>1184.3346684430003</v>
      </c>
      <c r="L1572" s="230">
        <v>719.2725829828685</v>
      </c>
      <c r="M1572" s="230">
        <v>672.7377353206765</v>
      </c>
      <c r="N1572" s="230">
        <v>423.7423934962782</v>
      </c>
      <c r="O1572" s="230">
        <v>466.29440371617136</v>
      </c>
      <c r="P1572" s="230">
        <v>9583.15193197322</v>
      </c>
      <c r="Q1572" s="231" t="s">
        <v>160</v>
      </c>
      <c r="R1572" s="232" t="s">
        <v>75</v>
      </c>
      <c r="S1572" s="232" t="s">
        <v>76</v>
      </c>
    </row>
    <row r="1573" ht="15.75" customHeight="1">
      <c r="A1573" s="227">
        <v>2017.0</v>
      </c>
      <c r="B1573" s="228" t="s">
        <v>42</v>
      </c>
      <c r="C1573" s="229" t="s">
        <v>108</v>
      </c>
      <c r="D1573" s="230">
        <v>583.0101581962992</v>
      </c>
      <c r="E1573" s="230">
        <v>702.3650932309295</v>
      </c>
      <c r="F1573" s="230">
        <v>999.8519815794705</v>
      </c>
      <c r="G1573" s="230">
        <v>1225.1576370476928</v>
      </c>
      <c r="H1573" s="230">
        <v>1439.9822481910278</v>
      </c>
      <c r="I1573" s="230">
        <v>1685.3077205116185</v>
      </c>
      <c r="J1573" s="230">
        <v>1216.5023107818452</v>
      </c>
      <c r="K1573" s="230">
        <v>1621.908467080148</v>
      </c>
      <c r="L1573" s="230">
        <v>1122.8586069630896</v>
      </c>
      <c r="M1573" s="230">
        <v>988.7831458362537</v>
      </c>
      <c r="N1573" s="230">
        <v>494.33170933965465</v>
      </c>
      <c r="O1573" s="230">
        <v>580.7039911113293</v>
      </c>
      <c r="P1573" s="230">
        <v>12660.76306986936</v>
      </c>
      <c r="Q1573" s="231" t="s">
        <v>160</v>
      </c>
      <c r="R1573" s="232" t="s">
        <v>75</v>
      </c>
      <c r="S1573" s="232" t="s">
        <v>76</v>
      </c>
    </row>
    <row r="1574" ht="15.75" customHeight="1">
      <c r="A1574" s="227">
        <v>2017.0</v>
      </c>
      <c r="B1574" s="228" t="s">
        <v>42</v>
      </c>
      <c r="C1574" s="229" t="s">
        <v>109</v>
      </c>
      <c r="D1574" s="230">
        <v>8.18573599223725</v>
      </c>
      <c r="E1574" s="230">
        <v>10.081751531702224</v>
      </c>
      <c r="F1574" s="230">
        <v>7.923786628463049</v>
      </c>
      <c r="G1574" s="230">
        <v>8.012337460997237</v>
      </c>
      <c r="H1574" s="230">
        <v>9.624277195911315</v>
      </c>
      <c r="I1574" s="230">
        <v>10.043465492500331</v>
      </c>
      <c r="J1574" s="230">
        <v>16.735194712317323</v>
      </c>
      <c r="K1574" s="230">
        <v>16.15511067827805</v>
      </c>
      <c r="L1574" s="230">
        <v>14.022994684473902</v>
      </c>
      <c r="M1574" s="230">
        <v>10.718355706431629</v>
      </c>
      <c r="N1574" s="230">
        <v>11.874426602115713</v>
      </c>
      <c r="O1574" s="230">
        <v>12.851380365391593</v>
      </c>
      <c r="P1574" s="230">
        <v>136.22881705081963</v>
      </c>
      <c r="Q1574" s="231" t="s">
        <v>160</v>
      </c>
      <c r="R1574" s="232" t="s">
        <v>75</v>
      </c>
      <c r="S1574" s="232" t="s">
        <v>76</v>
      </c>
    </row>
    <row r="1575" ht="15.75" customHeight="1">
      <c r="A1575" s="227">
        <v>2017.0</v>
      </c>
      <c r="B1575" s="228" t="s">
        <v>42</v>
      </c>
      <c r="C1575" s="229" t="s">
        <v>110</v>
      </c>
      <c r="D1575" s="230">
        <v>0.3404654886862678</v>
      </c>
      <c r="E1575" s="230">
        <v>0.7289868700062738</v>
      </c>
      <c r="F1575" s="230">
        <v>21.46726051734711</v>
      </c>
      <c r="G1575" s="230">
        <v>29.414722544494822</v>
      </c>
      <c r="H1575" s="230">
        <v>38.01827820163855</v>
      </c>
      <c r="I1575" s="230">
        <v>31.901807967363276</v>
      </c>
      <c r="J1575" s="230">
        <v>33.8246977163201</v>
      </c>
      <c r="K1575" s="230">
        <v>41.15875804427226</v>
      </c>
      <c r="L1575" s="230">
        <v>44.92626820563983</v>
      </c>
      <c r="M1575" s="230">
        <v>35.27527302808211</v>
      </c>
      <c r="N1575" s="230">
        <v>1.0943638492849712</v>
      </c>
      <c r="O1575" s="230">
        <v>0.5221757895353596</v>
      </c>
      <c r="P1575" s="230">
        <v>278.6730582226709</v>
      </c>
      <c r="Q1575" s="231" t="s">
        <v>160</v>
      </c>
      <c r="R1575" s="232" t="s">
        <v>75</v>
      </c>
      <c r="S1575" s="232" t="s">
        <v>76</v>
      </c>
    </row>
    <row r="1576" ht="15.75" customHeight="1">
      <c r="A1576" s="227">
        <v>2017.0</v>
      </c>
      <c r="B1576" s="228" t="s">
        <v>42</v>
      </c>
      <c r="C1576" s="229" t="s">
        <v>111</v>
      </c>
      <c r="D1576" s="230">
        <v>16.021976654660584</v>
      </c>
      <c r="E1576" s="230">
        <v>11.39427748639579</v>
      </c>
      <c r="F1576" s="230">
        <v>12.282074565474279</v>
      </c>
      <c r="G1576" s="230">
        <v>16.271201483308758</v>
      </c>
      <c r="H1576" s="230">
        <v>18.853009472664446</v>
      </c>
      <c r="I1576" s="230">
        <v>16.556886767286525</v>
      </c>
      <c r="J1576" s="230">
        <v>18.204445826068216</v>
      </c>
      <c r="K1576" s="230">
        <v>23.155276201162344</v>
      </c>
      <c r="L1576" s="230">
        <v>20.87977185474446</v>
      </c>
      <c r="M1576" s="230">
        <v>16.83091682125975</v>
      </c>
      <c r="N1576" s="230">
        <v>12.934906742334721</v>
      </c>
      <c r="O1576" s="230">
        <v>22.232872761347956</v>
      </c>
      <c r="P1576" s="230">
        <v>205.61761663670782</v>
      </c>
      <c r="Q1576" s="231" t="s">
        <v>160</v>
      </c>
      <c r="R1576" s="232" t="s">
        <v>75</v>
      </c>
      <c r="S1576" s="232" t="s">
        <v>76</v>
      </c>
    </row>
    <row r="1577" ht="15.75" customHeight="1">
      <c r="A1577" s="227">
        <v>2017.0</v>
      </c>
      <c r="B1577" s="228" t="s">
        <v>42</v>
      </c>
      <c r="C1577" s="229" t="s">
        <v>112</v>
      </c>
      <c r="D1577" s="230">
        <v>507.3263033195924</v>
      </c>
      <c r="E1577" s="230">
        <v>647.0952759537981</v>
      </c>
      <c r="F1577" s="230">
        <v>775.2221892661053</v>
      </c>
      <c r="G1577" s="230">
        <v>929.1502809302308</v>
      </c>
      <c r="H1577" s="230">
        <v>1084.4157648199264</v>
      </c>
      <c r="I1577" s="230">
        <v>1338.5251695872398</v>
      </c>
      <c r="J1577" s="230">
        <v>835.0351641373319</v>
      </c>
      <c r="K1577" s="230">
        <v>1184.3346684430003</v>
      </c>
      <c r="L1577" s="230">
        <v>719.2725829828685</v>
      </c>
      <c r="M1577" s="230">
        <v>672.7377353206765</v>
      </c>
      <c r="N1577" s="230">
        <v>423.7423934962782</v>
      </c>
      <c r="O1577" s="230">
        <v>466.29440371617136</v>
      </c>
      <c r="P1577" s="230">
        <v>9583.15193197322</v>
      </c>
      <c r="Q1577" s="231" t="s">
        <v>160</v>
      </c>
      <c r="R1577" s="232" t="s">
        <v>75</v>
      </c>
      <c r="S1577" s="232" t="s">
        <v>76</v>
      </c>
    </row>
    <row r="1578" ht="15.75" customHeight="1">
      <c r="A1578" s="227">
        <v>2017.0</v>
      </c>
      <c r="B1578" s="228" t="s">
        <v>42</v>
      </c>
      <c r="C1578" s="229" t="s">
        <v>113</v>
      </c>
      <c r="D1578" s="230">
        <v>531.8744814551765</v>
      </c>
      <c r="E1578" s="230">
        <v>669.3002918419024</v>
      </c>
      <c r="F1578" s="230">
        <v>816.8953109773897</v>
      </c>
      <c r="G1578" s="230">
        <v>982.8485424190316</v>
      </c>
      <c r="H1578" s="230">
        <v>1150.9113296901407</v>
      </c>
      <c r="I1578" s="230">
        <v>1397.02732981439</v>
      </c>
      <c r="J1578" s="230">
        <v>903.7995023920375</v>
      </c>
      <c r="K1578" s="230">
        <v>1264.803813366713</v>
      </c>
      <c r="L1578" s="230">
        <v>799.1016177277266</v>
      </c>
      <c r="M1578" s="230">
        <v>735.56228087645</v>
      </c>
      <c r="N1578" s="230">
        <v>449.64609069001364</v>
      </c>
      <c r="O1578" s="230">
        <v>501.9008326324463</v>
      </c>
      <c r="P1578" s="230">
        <v>10203.671423883417</v>
      </c>
      <c r="Q1578" s="231" t="s">
        <v>160</v>
      </c>
      <c r="R1578" s="232" t="s">
        <v>75</v>
      </c>
      <c r="S1578" s="232" t="s">
        <v>76</v>
      </c>
    </row>
    <row r="1579" ht="15.75" customHeight="1">
      <c r="A1579" s="227">
        <v>2017.0</v>
      </c>
      <c r="B1579" s="228" t="s">
        <v>42</v>
      </c>
      <c r="C1579" s="229" t="s">
        <v>114</v>
      </c>
      <c r="D1579" s="230">
        <v>5.996642466426555</v>
      </c>
      <c r="E1579" s="230">
        <v>7.650688370829517</v>
      </c>
      <c r="F1579" s="230">
        <v>8.934954244301924</v>
      </c>
      <c r="G1579" s="230">
        <v>7.525954250595279</v>
      </c>
      <c r="H1579" s="230">
        <v>9.723630672550666</v>
      </c>
      <c r="I1579" s="230">
        <v>10.321414478502575</v>
      </c>
      <c r="J1579" s="230">
        <v>12.91221353818855</v>
      </c>
      <c r="K1579" s="230">
        <v>12.817097944528761</v>
      </c>
      <c r="L1579" s="230">
        <v>11.648799179700287</v>
      </c>
      <c r="M1579" s="230">
        <v>12.092264399730153</v>
      </c>
      <c r="N1579" s="230">
        <v>10.716053589991198</v>
      </c>
      <c r="O1579" s="230">
        <v>9.857014127279369</v>
      </c>
      <c r="P1579" s="230">
        <v>120.19672726262485</v>
      </c>
      <c r="Q1579" s="231" t="s">
        <v>160</v>
      </c>
      <c r="R1579" s="232" t="s">
        <v>75</v>
      </c>
      <c r="S1579" s="232" t="s">
        <v>76</v>
      </c>
    </row>
    <row r="1580" ht="15.75" customHeight="1">
      <c r="A1580" s="227">
        <v>2017.0</v>
      </c>
      <c r="B1580" s="228" t="s">
        <v>42</v>
      </c>
      <c r="C1580" s="229" t="s">
        <v>115</v>
      </c>
      <c r="D1580" s="230">
        <v>0.570383841500433</v>
      </c>
      <c r="E1580" s="230">
        <v>1.3458606798979174</v>
      </c>
      <c r="F1580" s="230">
        <v>33.80347987007598</v>
      </c>
      <c r="G1580" s="230">
        <v>37.83399911685144</v>
      </c>
      <c r="H1580" s="230">
        <v>52.93088888916827</v>
      </c>
      <c r="I1580" s="230">
        <v>52.30605680205594</v>
      </c>
      <c r="J1580" s="230">
        <v>49.85833729682065</v>
      </c>
      <c r="K1580" s="230">
        <v>49.59128818689848</v>
      </c>
      <c r="L1580" s="230">
        <v>61.50025633628507</v>
      </c>
      <c r="M1580" s="230">
        <v>48.43706163576021</v>
      </c>
      <c r="N1580" s="230">
        <v>1.8589085132434386</v>
      </c>
      <c r="O1580" s="230">
        <v>1.0963371237318718</v>
      </c>
      <c r="P1580" s="230">
        <v>391.13285829228965</v>
      </c>
      <c r="Q1580" s="231" t="s">
        <v>160</v>
      </c>
      <c r="R1580" s="232" t="s">
        <v>75</v>
      </c>
      <c r="S1580" s="232" t="s">
        <v>76</v>
      </c>
    </row>
    <row r="1581" ht="15.75" customHeight="1">
      <c r="A1581" s="227">
        <v>2017.0</v>
      </c>
      <c r="B1581" s="228" t="s">
        <v>42</v>
      </c>
      <c r="C1581" s="229" t="s">
        <v>116</v>
      </c>
      <c r="D1581" s="230">
        <v>14.609906445496495</v>
      </c>
      <c r="E1581" s="230">
        <v>7.076882162459639</v>
      </c>
      <c r="F1581" s="230">
        <v>7.393808888415515</v>
      </c>
      <c r="G1581" s="230">
        <v>12.794588099708456</v>
      </c>
      <c r="H1581" s="230">
        <v>9.87897696367617</v>
      </c>
      <c r="I1581" s="230">
        <v>11.53038575896159</v>
      </c>
      <c r="J1581" s="230">
        <v>18.534148567140342</v>
      </c>
      <c r="K1581" s="230">
        <v>20.808874879444556</v>
      </c>
      <c r="L1581" s="230">
        <v>12.727024013615008</v>
      </c>
      <c r="M1581" s="230">
        <v>8.905712808295286</v>
      </c>
      <c r="N1581" s="230">
        <v>8.450805738325352</v>
      </c>
      <c r="O1581" s="230">
        <v>19.807468460109995</v>
      </c>
      <c r="P1581" s="230">
        <v>152.5185827856484</v>
      </c>
      <c r="Q1581" s="231" t="s">
        <v>160</v>
      </c>
      <c r="R1581" s="232" t="s">
        <v>75</v>
      </c>
      <c r="S1581" s="232" t="s">
        <v>76</v>
      </c>
    </row>
    <row r="1582" ht="15.75" customHeight="1">
      <c r="A1582" s="227">
        <v>2017.0</v>
      </c>
      <c r="B1582" s="228" t="s">
        <v>42</v>
      </c>
      <c r="C1582" s="229" t="s">
        <v>117</v>
      </c>
      <c r="D1582" s="230">
        <v>130.45533513932378</v>
      </c>
      <c r="E1582" s="230">
        <v>166.39592810240524</v>
      </c>
      <c r="F1582" s="230">
        <v>186.05332542386523</v>
      </c>
      <c r="G1582" s="230">
        <v>209.05881320930192</v>
      </c>
      <c r="H1582" s="230">
        <v>243.99354708448345</v>
      </c>
      <c r="I1582" s="230">
        <v>308.8904237509015</v>
      </c>
      <c r="J1582" s="230">
        <v>187.8829119308997</v>
      </c>
      <c r="K1582" s="230">
        <v>247.88400037179076</v>
      </c>
      <c r="L1582" s="230">
        <v>165.9859806883543</v>
      </c>
      <c r="M1582" s="230">
        <v>155.2471696893869</v>
      </c>
      <c r="N1582" s="230">
        <v>108.96232975618582</v>
      </c>
      <c r="O1582" s="230">
        <v>119.9042752413012</v>
      </c>
      <c r="P1582" s="230">
        <v>2230.7140403882</v>
      </c>
      <c r="Q1582" s="231" t="s">
        <v>160</v>
      </c>
      <c r="R1582" s="232" t="s">
        <v>75</v>
      </c>
      <c r="S1582" s="232" t="s">
        <v>76</v>
      </c>
    </row>
    <row r="1583" ht="15.75" customHeight="1">
      <c r="A1583" s="227">
        <v>2017.0</v>
      </c>
      <c r="B1583" s="228" t="s">
        <v>42</v>
      </c>
      <c r="C1583" s="229" t="s">
        <v>118</v>
      </c>
      <c r="D1583" s="230">
        <v>151.63226789274725</v>
      </c>
      <c r="E1583" s="230">
        <v>182.4693593155923</v>
      </c>
      <c r="F1583" s="230">
        <v>236.18556842665865</v>
      </c>
      <c r="G1583" s="230">
        <v>267.2133546764571</v>
      </c>
      <c r="H1583" s="230">
        <v>316.52704360987855</v>
      </c>
      <c r="I1583" s="230">
        <v>383.0482807904216</v>
      </c>
      <c r="J1583" s="230">
        <v>269.18761133304923</v>
      </c>
      <c r="K1583" s="230">
        <v>331.1012613826625</v>
      </c>
      <c r="L1583" s="230">
        <v>251.86206021795465</v>
      </c>
      <c r="M1583" s="230">
        <v>224.68220853317257</v>
      </c>
      <c r="N1583" s="230">
        <v>129.98809759774582</v>
      </c>
      <c r="O1583" s="230">
        <v>150.66509495242244</v>
      </c>
      <c r="P1583" s="230">
        <v>2894.5622087287625</v>
      </c>
      <c r="Q1583" s="231" t="s">
        <v>160</v>
      </c>
      <c r="R1583" s="232" t="s">
        <v>75</v>
      </c>
      <c r="S1583" s="232" t="s">
        <v>76</v>
      </c>
    </row>
    <row r="1584" ht="15.75" customHeight="1">
      <c r="A1584" s="227">
        <v>2017.0</v>
      </c>
      <c r="B1584" s="228" t="s">
        <v>42</v>
      </c>
      <c r="C1584" s="229" t="s">
        <v>119</v>
      </c>
      <c r="D1584" s="230">
        <v>2.492485519314612</v>
      </c>
      <c r="E1584" s="230">
        <v>3.6573539711846172</v>
      </c>
      <c r="F1584" s="230">
        <v>2.787012584132306</v>
      </c>
      <c r="G1584" s="230">
        <v>2.279247417399085</v>
      </c>
      <c r="H1584" s="230">
        <v>2.900460976506753</v>
      </c>
      <c r="I1584" s="230">
        <v>3.014087175101582</v>
      </c>
      <c r="J1584" s="230">
        <v>5.024948083122263</v>
      </c>
      <c r="K1584" s="230">
        <v>4.463528230474954</v>
      </c>
      <c r="L1584" s="230">
        <v>4.01723058023366</v>
      </c>
      <c r="M1584" s="230">
        <v>3.749329087075205</v>
      </c>
      <c r="N1584" s="230">
        <v>4.276257416919608</v>
      </c>
      <c r="O1584" s="230">
        <v>3.983542691051893</v>
      </c>
      <c r="P1584" s="230">
        <v>42.64548373251654</v>
      </c>
      <c r="Q1584" s="231" t="s">
        <v>160</v>
      </c>
      <c r="R1584" s="232" t="s">
        <v>75</v>
      </c>
      <c r="S1584" s="232" t="s">
        <v>76</v>
      </c>
    </row>
    <row r="1585" ht="15.75" customHeight="1">
      <c r="A1585" s="227">
        <v>2017.0</v>
      </c>
      <c r="B1585" s="228" t="s">
        <v>42</v>
      </c>
      <c r="C1585" s="229" t="s">
        <v>120</v>
      </c>
      <c r="D1585" s="230">
        <v>0.06510242399914047</v>
      </c>
      <c r="E1585" s="230">
        <v>0.17710314739998667</v>
      </c>
      <c r="F1585" s="230">
        <v>4.350443722534843</v>
      </c>
      <c r="G1585" s="230">
        <v>5.194433581399336</v>
      </c>
      <c r="H1585" s="230">
        <v>7.355537101825325</v>
      </c>
      <c r="I1585" s="230">
        <v>6.4589780573930895</v>
      </c>
      <c r="J1585" s="230">
        <v>6.531769725882645</v>
      </c>
      <c r="K1585" s="230">
        <v>7.13327169535877</v>
      </c>
      <c r="L1585" s="230">
        <v>9.095846680396004</v>
      </c>
      <c r="M1585" s="230">
        <v>7.127892898530048</v>
      </c>
      <c r="N1585" s="230">
        <v>0.2975369104894135</v>
      </c>
      <c r="O1585" s="230">
        <v>0.13822250066916808</v>
      </c>
      <c r="P1585" s="230">
        <v>53.926138445877775</v>
      </c>
      <c r="Q1585" s="231" t="s">
        <v>160</v>
      </c>
      <c r="R1585" s="232" t="s">
        <v>75</v>
      </c>
      <c r="S1585" s="232" t="s">
        <v>76</v>
      </c>
    </row>
    <row r="1586" ht="15.75" customHeight="1">
      <c r="A1586" s="227">
        <v>2017.0</v>
      </c>
      <c r="B1586" s="228" t="s">
        <v>42</v>
      </c>
      <c r="C1586" s="229" t="s">
        <v>121</v>
      </c>
      <c r="D1586" s="230">
        <v>4.486153463304962</v>
      </c>
      <c r="E1586" s="230">
        <v>2.9003615419916553</v>
      </c>
      <c r="F1586" s="230">
        <v>2.8658173986106648</v>
      </c>
      <c r="G1586" s="230">
        <v>3.7966136794387104</v>
      </c>
      <c r="H1586" s="230">
        <v>3.7706018945328887</v>
      </c>
      <c r="I1586" s="230">
        <v>3.566098688338636</v>
      </c>
      <c r="J1586" s="230">
        <v>4.247704026082584</v>
      </c>
      <c r="K1586" s="230">
        <v>4.6310552402324685</v>
      </c>
      <c r="L1586" s="230">
        <v>4.497181630252653</v>
      </c>
      <c r="M1586" s="230">
        <v>3.6251205461174836</v>
      </c>
      <c r="N1586" s="230">
        <v>3.2925217162306564</v>
      </c>
      <c r="O1586" s="230">
        <v>5.659276702888569</v>
      </c>
      <c r="P1586" s="230">
        <v>47.33850652802194</v>
      </c>
      <c r="Q1586" s="231" t="s">
        <v>160</v>
      </c>
      <c r="R1586" s="232" t="s">
        <v>75</v>
      </c>
      <c r="S1586" s="232" t="s">
        <v>76</v>
      </c>
    </row>
    <row r="1587" ht="15.75" customHeight="1">
      <c r="A1587" s="227">
        <v>2017.0</v>
      </c>
      <c r="B1587" s="228" t="s">
        <v>42</v>
      </c>
      <c r="C1587" s="229" t="s">
        <v>122</v>
      </c>
      <c r="D1587" s="230">
        <v>130.45533513932378</v>
      </c>
      <c r="E1587" s="230">
        <v>166.39592810240524</v>
      </c>
      <c r="F1587" s="230">
        <v>186.05332542386523</v>
      </c>
      <c r="G1587" s="230">
        <v>209.05881320930192</v>
      </c>
      <c r="H1587" s="230">
        <v>243.99354708448345</v>
      </c>
      <c r="I1587" s="230">
        <v>308.8904237509015</v>
      </c>
      <c r="J1587" s="230">
        <v>187.8829119308997</v>
      </c>
      <c r="K1587" s="230">
        <v>247.88400037179076</v>
      </c>
      <c r="L1587" s="230">
        <v>165.9859806883543</v>
      </c>
      <c r="M1587" s="230">
        <v>155.2471696893869</v>
      </c>
      <c r="N1587" s="230">
        <v>108.96232975618582</v>
      </c>
      <c r="O1587" s="230">
        <v>119.9042752413012</v>
      </c>
      <c r="P1587" s="230">
        <v>2230.7140403882</v>
      </c>
      <c r="Q1587" s="231" t="s">
        <v>160</v>
      </c>
      <c r="R1587" s="232" t="s">
        <v>75</v>
      </c>
      <c r="S1587" s="232" t="s">
        <v>76</v>
      </c>
    </row>
    <row r="1588" ht="15.75" customHeight="1">
      <c r="A1588" s="227">
        <v>2017.0</v>
      </c>
      <c r="B1588" s="228" t="s">
        <v>42</v>
      </c>
      <c r="C1588" s="229" t="s">
        <v>123</v>
      </c>
      <c r="D1588" s="230">
        <v>137.4990765459425</v>
      </c>
      <c r="E1588" s="230">
        <v>173.1307467629815</v>
      </c>
      <c r="F1588" s="230">
        <v>196.05659912914305</v>
      </c>
      <c r="G1588" s="230">
        <v>220.32910788753904</v>
      </c>
      <c r="H1588" s="230">
        <v>258.0201470573484</v>
      </c>
      <c r="I1588" s="230">
        <v>321.9295876717348</v>
      </c>
      <c r="J1588" s="230">
        <v>203.68733376598718</v>
      </c>
      <c r="K1588" s="230">
        <v>264.11185553785697</v>
      </c>
      <c r="L1588" s="230">
        <v>183.5962395792366</v>
      </c>
      <c r="M1588" s="230">
        <v>169.74951222110965</v>
      </c>
      <c r="N1588" s="230">
        <v>116.8286457998255</v>
      </c>
      <c r="O1588" s="230">
        <v>129.68531713591085</v>
      </c>
      <c r="P1588" s="230">
        <v>2374.6241690946163</v>
      </c>
      <c r="Q1588" s="231" t="s">
        <v>160</v>
      </c>
      <c r="R1588" s="232" t="s">
        <v>75</v>
      </c>
      <c r="S1588" s="232" t="s">
        <v>76</v>
      </c>
    </row>
    <row r="1589" ht="15.75" customHeight="1">
      <c r="A1589" s="227">
        <v>2017.0</v>
      </c>
      <c r="B1589" s="228" t="s">
        <v>42</v>
      </c>
      <c r="C1589" s="229" t="s">
        <v>124</v>
      </c>
      <c r="D1589" s="230">
        <v>2096.6129032258063</v>
      </c>
      <c r="E1589" s="230">
        <v>2097.0</v>
      </c>
      <c r="F1589" s="230">
        <v>2097.0</v>
      </c>
      <c r="G1589" s="230">
        <v>2097.0</v>
      </c>
      <c r="H1589" s="230">
        <v>2097.0</v>
      </c>
      <c r="I1589" s="230">
        <v>2097.0</v>
      </c>
      <c r="J1589" s="230">
        <v>2097.0</v>
      </c>
      <c r="K1589" s="230">
        <v>2097.0</v>
      </c>
      <c r="L1589" s="230">
        <v>2115.0</v>
      </c>
      <c r="M1589" s="230">
        <v>2115.0</v>
      </c>
      <c r="N1589" s="230">
        <v>2115.0</v>
      </c>
      <c r="O1589" s="230">
        <v>2031.4193548387098</v>
      </c>
      <c r="P1589" s="230">
        <v>2115.0</v>
      </c>
      <c r="Q1589" s="231" t="s">
        <v>160</v>
      </c>
      <c r="R1589" s="232" t="s">
        <v>75</v>
      </c>
      <c r="S1589" s="232" t="s">
        <v>76</v>
      </c>
    </row>
    <row r="1590" ht="15.75" customHeight="1">
      <c r="A1590" s="227">
        <v>2017.0</v>
      </c>
      <c r="B1590" s="228" t="s">
        <v>42</v>
      </c>
      <c r="C1590" s="229" t="s">
        <v>125</v>
      </c>
      <c r="D1590" s="230">
        <v>641.6699189575719</v>
      </c>
      <c r="E1590" s="230">
        <v>641.5408866995074</v>
      </c>
      <c r="F1590" s="230">
        <v>6486.5846813920225</v>
      </c>
      <c r="G1590" s="230">
        <v>9046.767741935484</v>
      </c>
      <c r="H1590" s="230">
        <v>9047.8</v>
      </c>
      <c r="I1590" s="230">
        <v>9047.8</v>
      </c>
      <c r="J1590" s="230">
        <v>9047.8</v>
      </c>
      <c r="K1590" s="230">
        <v>9047.8</v>
      </c>
      <c r="L1590" s="230">
        <v>9047.8</v>
      </c>
      <c r="M1590" s="230">
        <v>9046.380645161289</v>
      </c>
      <c r="N1590" s="230">
        <v>653.5408866995074</v>
      </c>
      <c r="O1590" s="230">
        <v>652.6376608930558</v>
      </c>
      <c r="P1590" s="230">
        <v>9047.8</v>
      </c>
      <c r="Q1590" s="231" t="s">
        <v>160</v>
      </c>
      <c r="R1590" s="232" t="s">
        <v>75</v>
      </c>
      <c r="S1590" s="232" t="s">
        <v>76</v>
      </c>
    </row>
    <row r="1591" ht="15.75" customHeight="1">
      <c r="A1591" s="227">
        <v>2017.0</v>
      </c>
      <c r="B1591" s="228" t="s">
        <v>42</v>
      </c>
      <c r="C1591" s="229" t="s">
        <v>126</v>
      </c>
      <c r="D1591" s="230">
        <v>2738.2828221833784</v>
      </c>
      <c r="E1591" s="230">
        <v>2738.5408866995076</v>
      </c>
      <c r="F1591" s="230">
        <v>8583.584681392022</v>
      </c>
      <c r="G1591" s="230">
        <v>11143.767741935484</v>
      </c>
      <c r="H1591" s="230">
        <v>11144.8</v>
      </c>
      <c r="I1591" s="230">
        <v>11144.8</v>
      </c>
      <c r="J1591" s="230">
        <v>11144.8</v>
      </c>
      <c r="K1591" s="230">
        <v>11144.8</v>
      </c>
      <c r="L1591" s="230">
        <v>11162.8</v>
      </c>
      <c r="M1591" s="230">
        <v>11161.380645161289</v>
      </c>
      <c r="N1591" s="230">
        <v>2768.5408866995076</v>
      </c>
      <c r="O1591" s="230">
        <v>2684.0570157317657</v>
      </c>
      <c r="P1591" s="230">
        <v>11162.8</v>
      </c>
      <c r="Q1591" s="231" t="s">
        <v>160</v>
      </c>
      <c r="R1591" s="232" t="s">
        <v>75</v>
      </c>
      <c r="S1591" s="232" t="s">
        <v>76</v>
      </c>
    </row>
    <row r="1592" ht="15.75" customHeight="1">
      <c r="A1592" s="227">
        <v>2017.0</v>
      </c>
      <c r="B1592" s="228" t="s">
        <v>42</v>
      </c>
      <c r="C1592" s="229" t="s">
        <v>127</v>
      </c>
      <c r="D1592" s="230">
        <v>5588.380669642743</v>
      </c>
      <c r="E1592" s="230">
        <v>4544.767483978862</v>
      </c>
      <c r="F1592" s="230">
        <v>14231.406465971255</v>
      </c>
      <c r="G1592" s="230">
        <v>18258.520687714157</v>
      </c>
      <c r="H1592" s="230">
        <v>21894.065002145344</v>
      </c>
      <c r="I1592" s="230">
        <v>21567.32884451139</v>
      </c>
      <c r="J1592" s="230">
        <v>26787.469977231445</v>
      </c>
      <c r="K1592" s="230">
        <v>30401.39008339761</v>
      </c>
      <c r="L1592" s="230">
        <v>25176.78172979672</v>
      </c>
      <c r="M1592" s="230">
        <v>19946.766991452198</v>
      </c>
      <c r="N1592" s="230">
        <v>5982.180238834109</v>
      </c>
      <c r="O1592" s="230">
        <v>8554.251031144377</v>
      </c>
      <c r="P1592" s="230">
        <v>202933.30920582023</v>
      </c>
      <c r="Q1592" s="231" t="s">
        <v>160</v>
      </c>
      <c r="R1592" s="232" t="s">
        <v>75</v>
      </c>
      <c r="S1592" s="232" t="s">
        <v>76</v>
      </c>
    </row>
    <row r="1593" ht="15.75" customHeight="1">
      <c r="A1593" s="227">
        <v>2017.0</v>
      </c>
      <c r="B1593" s="228" t="s">
        <v>42</v>
      </c>
      <c r="C1593" s="229" t="s">
        <v>128</v>
      </c>
      <c r="D1593" s="230">
        <v>859.2625435191386</v>
      </c>
      <c r="E1593" s="230">
        <v>737.9720711340408</v>
      </c>
      <c r="F1593" s="230">
        <v>1523.209036121851</v>
      </c>
      <c r="G1593" s="230">
        <v>1878.4381091686112</v>
      </c>
      <c r="H1593" s="230">
        <v>2151.4264916516618</v>
      </c>
      <c r="I1593" s="230">
        <v>2122.1285310812495</v>
      </c>
      <c r="J1593" s="230">
        <v>2339.7055785082453</v>
      </c>
      <c r="K1593" s="230">
        <v>2663.01330975165</v>
      </c>
      <c r="L1593" s="230">
        <v>2415.015131615994</v>
      </c>
      <c r="M1593" s="230">
        <v>1963.2336190082276</v>
      </c>
      <c r="N1593" s="230">
        <v>836.4417311660213</v>
      </c>
      <c r="O1593" s="230">
        <v>1079.5016485820088</v>
      </c>
      <c r="P1593" s="230">
        <v>1714.112316775725</v>
      </c>
      <c r="Q1593" s="231" t="s">
        <v>160</v>
      </c>
      <c r="R1593" s="232" t="s">
        <v>75</v>
      </c>
      <c r="S1593" s="232" t="s">
        <v>76</v>
      </c>
    </row>
    <row r="1594" ht="15.75" customHeight="1">
      <c r="A1594" s="227">
        <v>2017.0</v>
      </c>
      <c r="B1594" s="228" t="s">
        <v>42</v>
      </c>
      <c r="C1594" s="229" t="s">
        <v>129</v>
      </c>
      <c r="D1594" s="230">
        <v>75.68385487670679</v>
      </c>
      <c r="E1594" s="230">
        <v>55.269817277131295</v>
      </c>
      <c r="F1594" s="230">
        <v>224.6297923133652</v>
      </c>
      <c r="G1594" s="230">
        <v>296.0073561174621</v>
      </c>
      <c r="H1594" s="230">
        <v>355.56648337110147</v>
      </c>
      <c r="I1594" s="230">
        <v>346.7825509243787</v>
      </c>
      <c r="J1594" s="230">
        <v>381.46714664451315</v>
      </c>
      <c r="K1594" s="230">
        <v>437.5737986371477</v>
      </c>
      <c r="L1594" s="230">
        <v>403.58602398022117</v>
      </c>
      <c r="M1594" s="230">
        <v>316.0454105155772</v>
      </c>
      <c r="N1594" s="230">
        <v>70.58931584337643</v>
      </c>
      <c r="O1594" s="230">
        <v>114.40958739515791</v>
      </c>
      <c r="P1594" s="230">
        <v>3077.611137896139</v>
      </c>
      <c r="Q1594" s="231" t="s">
        <v>160</v>
      </c>
      <c r="R1594" s="232" t="s">
        <v>75</v>
      </c>
      <c r="S1594" s="232" t="s">
        <v>76</v>
      </c>
    </row>
    <row r="1595" ht="15.75" customHeight="1">
      <c r="A1595" s="227">
        <v>2017.0</v>
      </c>
      <c r="B1595" s="228" t="s">
        <v>42</v>
      </c>
      <c r="C1595" s="229" t="s">
        <v>130</v>
      </c>
      <c r="D1595" s="230">
        <v>24.548178135584102</v>
      </c>
      <c r="E1595" s="230">
        <v>22.20501588810429</v>
      </c>
      <c r="F1595" s="230">
        <v>41.67312171128444</v>
      </c>
      <c r="G1595" s="230">
        <v>53.69826148880082</v>
      </c>
      <c r="H1595" s="230">
        <v>66.49556487021431</v>
      </c>
      <c r="I1595" s="230">
        <v>58.50216022715013</v>
      </c>
      <c r="J1595" s="230">
        <v>68.76433825470565</v>
      </c>
      <c r="K1595" s="230">
        <v>80.46914492371266</v>
      </c>
      <c r="L1595" s="230">
        <v>79.82903474485819</v>
      </c>
      <c r="M1595" s="230">
        <v>62.82454555577349</v>
      </c>
      <c r="N1595" s="230">
        <v>25.903697193735404</v>
      </c>
      <c r="O1595" s="230">
        <v>35.60642891627491</v>
      </c>
      <c r="P1595" s="230">
        <v>620.5194919101983</v>
      </c>
      <c r="Q1595" s="231" t="s">
        <v>160</v>
      </c>
      <c r="R1595" s="232" t="s">
        <v>75</v>
      </c>
      <c r="S1595" s="232" t="s">
        <v>76</v>
      </c>
    </row>
    <row r="1596" ht="15.75" customHeight="1">
      <c r="A1596" s="227">
        <v>2017.0</v>
      </c>
      <c r="B1596" s="228" t="s">
        <v>42</v>
      </c>
      <c r="C1596" s="229" t="s">
        <v>131</v>
      </c>
      <c r="D1596" s="230">
        <v>21.176932753423483</v>
      </c>
      <c r="E1596" s="230">
        <v>16.073431213187074</v>
      </c>
      <c r="F1596" s="230">
        <v>50.13224300279342</v>
      </c>
      <c r="G1596" s="230">
        <v>58.15454146715517</v>
      </c>
      <c r="H1596" s="230">
        <v>72.53349652539511</v>
      </c>
      <c r="I1596" s="230">
        <v>74.15785703952011</v>
      </c>
      <c r="J1596" s="230">
        <v>81.30469940214954</v>
      </c>
      <c r="K1596" s="230">
        <v>83.2172610108718</v>
      </c>
      <c r="L1596" s="230">
        <v>85.87607952960036</v>
      </c>
      <c r="M1596" s="230">
        <v>69.43503884378565</v>
      </c>
      <c r="N1596" s="230">
        <v>21.02576784155999</v>
      </c>
      <c r="O1596" s="230">
        <v>30.760819711121236</v>
      </c>
      <c r="P1596" s="230">
        <v>663.8481683405629</v>
      </c>
      <c r="Q1596" s="231" t="s">
        <v>160</v>
      </c>
      <c r="R1596" s="232" t="s">
        <v>75</v>
      </c>
      <c r="S1596" s="232" t="s">
        <v>76</v>
      </c>
    </row>
    <row r="1597" ht="15.75" customHeight="1">
      <c r="A1597" s="227">
        <v>2017.0</v>
      </c>
      <c r="B1597" s="228" t="s">
        <v>42</v>
      </c>
      <c r="C1597" s="229" t="s">
        <v>132</v>
      </c>
      <c r="D1597" s="230">
        <v>7.0437414066187145</v>
      </c>
      <c r="E1597" s="230">
        <v>6.734818660576259</v>
      </c>
      <c r="F1597" s="230">
        <v>10.003273705277813</v>
      </c>
      <c r="G1597" s="230">
        <v>11.270294678237132</v>
      </c>
      <c r="H1597" s="230">
        <v>14.026599972864968</v>
      </c>
      <c r="I1597" s="230">
        <v>13.039163920833309</v>
      </c>
      <c r="J1597" s="230">
        <v>15.804421835087492</v>
      </c>
      <c r="K1597" s="230">
        <v>16.227855166066192</v>
      </c>
      <c r="L1597" s="230">
        <v>17.610258890882317</v>
      </c>
      <c r="M1597" s="230">
        <v>14.502342531722736</v>
      </c>
      <c r="N1597" s="230">
        <v>7.866316043639678</v>
      </c>
      <c r="O1597" s="230">
        <v>9.78104189460963</v>
      </c>
      <c r="P1597" s="230">
        <v>143.91012870641623</v>
      </c>
      <c r="Q1597" s="231" t="s">
        <v>160</v>
      </c>
      <c r="R1597" s="232" t="s">
        <v>75</v>
      </c>
      <c r="S1597" s="232" t="s">
        <v>76</v>
      </c>
    </row>
    <row r="1598" ht="15.75" customHeight="1">
      <c r="A1598" s="227">
        <v>2018.0</v>
      </c>
      <c r="B1598" s="228" t="s">
        <v>42</v>
      </c>
      <c r="C1598" s="229" t="s">
        <v>73</v>
      </c>
      <c r="D1598" s="230">
        <v>18630.524207264396</v>
      </c>
      <c r="E1598" s="230">
        <v>21771.014232047346</v>
      </c>
      <c r="F1598" s="230">
        <v>32411.01813400981</v>
      </c>
      <c r="G1598" s="230">
        <v>39344.69265517064</v>
      </c>
      <c r="H1598" s="230">
        <v>48801.54012479122</v>
      </c>
      <c r="I1598" s="230">
        <v>55619.33928961982</v>
      </c>
      <c r="J1598" s="230">
        <v>43850.611562131075</v>
      </c>
      <c r="K1598" s="230">
        <v>59750.507576164266</v>
      </c>
      <c r="L1598" s="230">
        <v>38140.11348714754</v>
      </c>
      <c r="M1598" s="230">
        <v>32845.16379149481</v>
      </c>
      <c r="N1598" s="230">
        <v>14844.179566859068</v>
      </c>
      <c r="O1598" s="230">
        <v>15570.050123506779</v>
      </c>
      <c r="P1598" s="230">
        <v>421578.75475020683</v>
      </c>
      <c r="Q1598" s="231" t="s">
        <v>161</v>
      </c>
      <c r="R1598" s="232" t="s">
        <v>75</v>
      </c>
      <c r="S1598" s="232" t="s">
        <v>76</v>
      </c>
    </row>
    <row r="1599" ht="15.75" customHeight="1">
      <c r="A1599" s="227">
        <v>2018.0</v>
      </c>
      <c r="B1599" s="228" t="s">
        <v>42</v>
      </c>
      <c r="C1599" s="229" t="s">
        <v>77</v>
      </c>
      <c r="D1599" s="230">
        <v>9048.10264682567</v>
      </c>
      <c r="E1599" s="230">
        <v>10634.087241785901</v>
      </c>
      <c r="F1599" s="230">
        <v>15456.661764635399</v>
      </c>
      <c r="G1599" s="230">
        <v>18643.74411452815</v>
      </c>
      <c r="H1599" s="230">
        <v>23147.833758156266</v>
      </c>
      <c r="I1599" s="230">
        <v>26522.555413545604</v>
      </c>
      <c r="J1599" s="230">
        <v>20644.48201932515</v>
      </c>
      <c r="K1599" s="230">
        <v>28290.167505933026</v>
      </c>
      <c r="L1599" s="230">
        <v>17883.225977241505</v>
      </c>
      <c r="M1599" s="230">
        <v>15487.703624339189</v>
      </c>
      <c r="N1599" s="230">
        <v>7238.4051942189535</v>
      </c>
      <c r="O1599" s="230">
        <v>7511.190967496464</v>
      </c>
      <c r="P1599" s="230">
        <v>200508.16022803125</v>
      </c>
      <c r="Q1599" s="231" t="s">
        <v>161</v>
      </c>
      <c r="R1599" s="232" t="s">
        <v>75</v>
      </c>
      <c r="S1599" s="232" t="s">
        <v>76</v>
      </c>
    </row>
    <row r="1600" ht="15.75" customHeight="1">
      <c r="A1600" s="227">
        <v>2018.0</v>
      </c>
      <c r="B1600" s="228" t="s">
        <v>42</v>
      </c>
      <c r="C1600" s="229" t="s">
        <v>78</v>
      </c>
      <c r="D1600" s="230">
        <v>27678.626854090064</v>
      </c>
      <c r="E1600" s="230">
        <v>32405.101473833245</v>
      </c>
      <c r="F1600" s="230">
        <v>47867.679898645205</v>
      </c>
      <c r="G1600" s="230">
        <v>57988.43676969879</v>
      </c>
      <c r="H1600" s="230">
        <v>71949.37388294749</v>
      </c>
      <c r="I1600" s="230">
        <v>82141.89470316542</v>
      </c>
      <c r="J1600" s="230">
        <v>64495.093581456225</v>
      </c>
      <c r="K1600" s="230">
        <v>88040.6750820973</v>
      </c>
      <c r="L1600" s="230">
        <v>56023.33946438904</v>
      </c>
      <c r="M1600" s="230">
        <v>48332.867415834</v>
      </c>
      <c r="N1600" s="230">
        <v>22082.584761078022</v>
      </c>
      <c r="O1600" s="230">
        <v>23081.24109100324</v>
      </c>
      <c r="P1600" s="230">
        <v>622086.914978238</v>
      </c>
      <c r="Q1600" s="231" t="s">
        <v>161</v>
      </c>
      <c r="R1600" s="232" t="s">
        <v>75</v>
      </c>
      <c r="S1600" s="232" t="s">
        <v>76</v>
      </c>
    </row>
    <row r="1601" ht="15.75" customHeight="1">
      <c r="A1601" s="227">
        <v>2018.0</v>
      </c>
      <c r="B1601" s="228" t="s">
        <v>42</v>
      </c>
      <c r="C1601" s="229" t="s">
        <v>79</v>
      </c>
      <c r="D1601" s="230">
        <v>15525.436839386995</v>
      </c>
      <c r="E1601" s="230">
        <v>18142.511860039456</v>
      </c>
      <c r="F1601" s="230">
        <v>27009.18177834151</v>
      </c>
      <c r="G1601" s="230">
        <v>32787.243879308866</v>
      </c>
      <c r="H1601" s="230">
        <v>40667.9501039927</v>
      </c>
      <c r="I1601" s="230">
        <v>46349.44940801652</v>
      </c>
      <c r="J1601" s="230">
        <v>36542.1763017759</v>
      </c>
      <c r="K1601" s="230">
        <v>49792.08964680355</v>
      </c>
      <c r="L1601" s="230">
        <v>31783.427905956283</v>
      </c>
      <c r="M1601" s="230">
        <v>27370.969826245673</v>
      </c>
      <c r="N1601" s="230">
        <v>12370.149639049223</v>
      </c>
      <c r="O1601" s="230">
        <v>12975.041769588985</v>
      </c>
      <c r="P1601" s="230">
        <v>351315.6289585057</v>
      </c>
      <c r="Q1601" s="231" t="s">
        <v>161</v>
      </c>
      <c r="R1601" s="232" t="s">
        <v>75</v>
      </c>
      <c r="S1601" s="232" t="s">
        <v>76</v>
      </c>
    </row>
    <row r="1602" ht="15.75" customHeight="1">
      <c r="A1602" s="227">
        <v>2018.0</v>
      </c>
      <c r="B1602" s="228" t="s">
        <v>42</v>
      </c>
      <c r="C1602" s="229" t="s">
        <v>80</v>
      </c>
      <c r="D1602" s="230">
        <v>3105.087367877399</v>
      </c>
      <c r="E1602" s="230">
        <v>3628.5023720078916</v>
      </c>
      <c r="F1602" s="230">
        <v>5401.8363556683025</v>
      </c>
      <c r="G1602" s="230">
        <v>6557.448775861774</v>
      </c>
      <c r="H1602" s="230">
        <v>8133.5900207985405</v>
      </c>
      <c r="I1602" s="230">
        <v>9269.889881603303</v>
      </c>
      <c r="J1602" s="230">
        <v>7308.43526035518</v>
      </c>
      <c r="K1602" s="230">
        <v>9958.417929360712</v>
      </c>
      <c r="L1602" s="230">
        <v>6356.685581191257</v>
      </c>
      <c r="M1602" s="230">
        <v>5474.193965249135</v>
      </c>
      <c r="N1602" s="230">
        <v>2474.0299278098446</v>
      </c>
      <c r="O1602" s="230">
        <v>2595.0083539177967</v>
      </c>
      <c r="P1602" s="230">
        <v>70263.12579170114</v>
      </c>
      <c r="Q1602" s="231" t="s">
        <v>161</v>
      </c>
      <c r="R1602" s="232" t="s">
        <v>75</v>
      </c>
      <c r="S1602" s="232" t="s">
        <v>76</v>
      </c>
    </row>
    <row r="1603" ht="15.75" customHeight="1">
      <c r="A1603" s="227">
        <v>2018.0</v>
      </c>
      <c r="B1603" s="228" t="s">
        <v>42</v>
      </c>
      <c r="C1603" s="229" t="s">
        <v>81</v>
      </c>
      <c r="D1603" s="230">
        <v>2785.4107614185295</v>
      </c>
      <c r="E1603" s="230">
        <v>2938.5602240858443</v>
      </c>
      <c r="F1603" s="230">
        <v>3414.8579461722456</v>
      </c>
      <c r="G1603" s="230">
        <v>3504.1125876789247</v>
      </c>
      <c r="H1603" s="230">
        <v>4399.580589018068</v>
      </c>
      <c r="I1603" s="230">
        <v>4671.8258050397935</v>
      </c>
      <c r="J1603" s="230">
        <v>5610.827026834047</v>
      </c>
      <c r="K1603" s="230">
        <v>6259.606216530903</v>
      </c>
      <c r="L1603" s="230">
        <v>5305.656343140214</v>
      </c>
      <c r="M1603" s="230">
        <v>4802.039508503961</v>
      </c>
      <c r="N1603" s="230">
        <v>4275.164846527696</v>
      </c>
      <c r="O1603" s="230">
        <v>4502.17520467831</v>
      </c>
      <c r="P1603" s="230">
        <v>52469.817059628534</v>
      </c>
      <c r="Q1603" s="231" t="s">
        <v>161</v>
      </c>
      <c r="R1603" s="232" t="s">
        <v>75</v>
      </c>
      <c r="S1603" s="232" t="s">
        <v>76</v>
      </c>
    </row>
    <row r="1604" ht="15.75" customHeight="1">
      <c r="A1604" s="227">
        <v>2018.0</v>
      </c>
      <c r="B1604" s="228" t="s">
        <v>42</v>
      </c>
      <c r="C1604" s="229" t="s">
        <v>82</v>
      </c>
      <c r="D1604" s="230">
        <v>179.40893677426487</v>
      </c>
      <c r="E1604" s="230">
        <v>334.6463536043111</v>
      </c>
      <c r="F1604" s="230">
        <v>9404.914609533147</v>
      </c>
      <c r="G1604" s="230">
        <v>13310.487953134554</v>
      </c>
      <c r="H1604" s="230">
        <v>16606.631186760063</v>
      </c>
      <c r="I1604" s="230">
        <v>15469.896788459877</v>
      </c>
      <c r="J1604" s="230">
        <v>17426.183906925915</v>
      </c>
      <c r="K1604" s="230">
        <v>19931.341888502415</v>
      </c>
      <c r="L1604" s="230">
        <v>17428.720350280753</v>
      </c>
      <c r="M1604" s="230">
        <v>13530.959445396435</v>
      </c>
      <c r="N1604" s="230">
        <v>394.57757317580956</v>
      </c>
      <c r="O1604" s="230">
        <v>245.13416050881722</v>
      </c>
      <c r="P1604" s="230">
        <v>124262.90315305635</v>
      </c>
      <c r="Q1604" s="231" t="s">
        <v>161</v>
      </c>
      <c r="R1604" s="232" t="s">
        <v>75</v>
      </c>
      <c r="S1604" s="232" t="s">
        <v>76</v>
      </c>
    </row>
    <row r="1605" ht="15.75" customHeight="1">
      <c r="A1605" s="227">
        <v>2018.0</v>
      </c>
      <c r="B1605" s="228" t="s">
        <v>42</v>
      </c>
      <c r="C1605" s="229" t="s">
        <v>83</v>
      </c>
      <c r="D1605" s="230">
        <v>3143.522976814552</v>
      </c>
      <c r="E1605" s="230">
        <v>1615.4470125818711</v>
      </c>
      <c r="F1605" s="230">
        <v>1664.6123185484794</v>
      </c>
      <c r="G1605" s="230">
        <v>2873.93419715589</v>
      </c>
      <c r="H1605" s="230">
        <v>2772.6300543805783</v>
      </c>
      <c r="I1605" s="230">
        <v>3304.3059644791847</v>
      </c>
      <c r="J1605" s="230">
        <v>4513.897147874536</v>
      </c>
      <c r="K1605" s="230">
        <v>5784.0684501430005</v>
      </c>
      <c r="L1605" s="230">
        <v>3304.8259516019307</v>
      </c>
      <c r="M1605" s="230">
        <v>2270.4270976452003</v>
      </c>
      <c r="N1605" s="230">
        <v>2067.551417244372</v>
      </c>
      <c r="O1605" s="230">
        <v>4798.537302493527</v>
      </c>
      <c r="P1605" s="230">
        <v>38113.75989096312</v>
      </c>
      <c r="Q1605" s="231" t="s">
        <v>161</v>
      </c>
      <c r="R1605" s="232" t="s">
        <v>75</v>
      </c>
      <c r="S1605" s="232" t="s">
        <v>76</v>
      </c>
    </row>
    <row r="1606" ht="15.75" customHeight="1">
      <c r="A1606" s="227">
        <v>2018.0</v>
      </c>
      <c r="B1606" s="228" t="s">
        <v>42</v>
      </c>
      <c r="C1606" s="229" t="s">
        <v>84</v>
      </c>
      <c r="D1606" s="230">
        <v>21570.284179082722</v>
      </c>
      <c r="E1606" s="230">
        <v>27516.44788356122</v>
      </c>
      <c r="F1606" s="230">
        <v>33383.29502439134</v>
      </c>
      <c r="G1606" s="230">
        <v>38299.90203172941</v>
      </c>
      <c r="H1606" s="230">
        <v>48170.53205278879</v>
      </c>
      <c r="I1606" s="230">
        <v>58695.86614518656</v>
      </c>
      <c r="J1606" s="230">
        <v>36944.18549982173</v>
      </c>
      <c r="K1606" s="230">
        <v>56065.658526920975</v>
      </c>
      <c r="L1606" s="230">
        <v>29984.136819366147</v>
      </c>
      <c r="M1606" s="230">
        <v>27729.441364288403</v>
      </c>
      <c r="N1606" s="230">
        <v>15345.290924130142</v>
      </c>
      <c r="O1606" s="230">
        <v>13535.394423322588</v>
      </c>
      <c r="P1606" s="230">
        <v>407240.43487459</v>
      </c>
      <c r="Q1606" s="231" t="s">
        <v>161</v>
      </c>
      <c r="R1606" s="232" t="s">
        <v>75</v>
      </c>
      <c r="S1606" s="232" t="s">
        <v>76</v>
      </c>
    </row>
    <row r="1607" ht="15.75" customHeight="1">
      <c r="A1607" s="227">
        <v>2018.0</v>
      </c>
      <c r="B1607" s="228" t="s">
        <v>42</v>
      </c>
      <c r="C1607" s="229" t="s">
        <v>85</v>
      </c>
      <c r="D1607" s="230">
        <v>802.8541291655511</v>
      </c>
      <c r="E1607" s="230">
        <v>869.5277877198514</v>
      </c>
      <c r="F1607" s="230">
        <v>2279.64821213257</v>
      </c>
      <c r="G1607" s="230">
        <v>2849.046180635628</v>
      </c>
      <c r="H1607" s="230">
        <v>3517.6503048835466</v>
      </c>
      <c r="I1607" s="230">
        <v>3435.7276115463883</v>
      </c>
      <c r="J1607" s="230">
        <v>5003.955021737838</v>
      </c>
      <c r="K1607" s="230">
        <v>5657.120286018361</v>
      </c>
      <c r="L1607" s="230">
        <v>3863.0703445513327</v>
      </c>
      <c r="M1607" s="230">
        <v>3278.477220809971</v>
      </c>
      <c r="N1607" s="230">
        <v>1259.4096406049043</v>
      </c>
      <c r="O1607" s="230">
        <v>1294.6832373222087</v>
      </c>
      <c r="P1607" s="230">
        <v>34111.16997712815</v>
      </c>
      <c r="Q1607" s="231" t="s">
        <v>161</v>
      </c>
      <c r="R1607" s="232" t="s">
        <v>75</v>
      </c>
      <c r="S1607" s="232" t="s">
        <v>76</v>
      </c>
    </row>
    <row r="1608" ht="15.75" customHeight="1">
      <c r="A1608" s="227">
        <v>2018.0</v>
      </c>
      <c r="B1608" s="228" t="s">
        <v>42</v>
      </c>
      <c r="C1608" s="229" t="s">
        <v>86</v>
      </c>
      <c r="D1608" s="230">
        <v>4377.121442533372</v>
      </c>
      <c r="E1608" s="230">
        <v>5047.475241690464</v>
      </c>
      <c r="F1608" s="230">
        <v>7371.528011998729</v>
      </c>
      <c r="G1608" s="230">
        <v>8980.527379593292</v>
      </c>
      <c r="H1608" s="230">
        <v>11111.270288463998</v>
      </c>
      <c r="I1608" s="230">
        <v>12745.160586477272</v>
      </c>
      <c r="J1608" s="230">
        <v>9599.577925571204</v>
      </c>
      <c r="K1608" s="230">
        <v>13277.839771414867</v>
      </c>
      <c r="L1608" s="230">
        <v>8568.223653354964</v>
      </c>
      <c r="M1608" s="230">
        <v>7341.19659555643</v>
      </c>
      <c r="N1608" s="230">
        <v>3359.4378064622956</v>
      </c>
      <c r="O1608" s="230">
        <v>3634.2232579730044</v>
      </c>
      <c r="P1608" s="230">
        <v>95413.5819610899</v>
      </c>
      <c r="Q1608" s="231" t="s">
        <v>161</v>
      </c>
      <c r="R1608" s="232" t="s">
        <v>75</v>
      </c>
      <c r="S1608" s="232" t="s">
        <v>76</v>
      </c>
    </row>
    <row r="1609" ht="15.75" customHeight="1">
      <c r="A1609" s="227">
        <v>2018.0</v>
      </c>
      <c r="B1609" s="228" t="s">
        <v>42</v>
      </c>
      <c r="C1609" s="229" t="s">
        <v>87</v>
      </c>
      <c r="D1609" s="230">
        <v>1735.087156609873</v>
      </c>
      <c r="E1609" s="230">
        <v>2034.85661887355</v>
      </c>
      <c r="F1609" s="230">
        <v>2800.549331958615</v>
      </c>
      <c r="G1609" s="230">
        <v>3367.8976080253387</v>
      </c>
      <c r="H1609" s="230">
        <v>4199.046092363624</v>
      </c>
      <c r="I1609" s="230">
        <v>4891.897427562549</v>
      </c>
      <c r="J1609" s="230">
        <v>3552.0172373919795</v>
      </c>
      <c r="K1609" s="230">
        <v>5022.972952426575</v>
      </c>
      <c r="L1609" s="230">
        <v>3108.8711842570883</v>
      </c>
      <c r="M1609" s="230">
        <v>2675.8690189726167</v>
      </c>
      <c r="N1609" s="230">
        <v>1307.7259171983283</v>
      </c>
      <c r="O1609" s="230">
        <v>1376.5825914914753</v>
      </c>
      <c r="P1609" s="230">
        <v>36073.37313713162</v>
      </c>
      <c r="Q1609" s="231" t="s">
        <v>161</v>
      </c>
      <c r="R1609" s="232" t="s">
        <v>75</v>
      </c>
      <c r="S1609" s="232" t="s">
        <v>76</v>
      </c>
    </row>
    <row r="1610" ht="15.75" customHeight="1">
      <c r="A1610" s="227">
        <v>2018.0</v>
      </c>
      <c r="B1610" s="228" t="s">
        <v>42</v>
      </c>
      <c r="C1610" s="229" t="s">
        <v>88</v>
      </c>
      <c r="D1610" s="230">
        <v>6231.277263771921</v>
      </c>
      <c r="E1610" s="230">
        <v>7438.330536053685</v>
      </c>
      <c r="F1610" s="230">
        <v>10734.165327046785</v>
      </c>
      <c r="G1610" s="230">
        <v>12968.808236751218</v>
      </c>
      <c r="H1610" s="230">
        <v>16093.04546397927</v>
      </c>
      <c r="I1610" s="230">
        <v>18604.208516599218</v>
      </c>
      <c r="J1610" s="230">
        <v>13470.998801675018</v>
      </c>
      <c r="K1610" s="230">
        <v>18925.312627811763</v>
      </c>
      <c r="L1610" s="230">
        <v>11926.312418902202</v>
      </c>
      <c r="M1610" s="230">
        <v>10380.251632651658</v>
      </c>
      <c r="N1610" s="230">
        <v>4642.643205514441</v>
      </c>
      <c r="O1610" s="230">
        <v>4727.533078718596</v>
      </c>
      <c r="P1610" s="230">
        <v>136142.8871094758</v>
      </c>
      <c r="Q1610" s="231" t="s">
        <v>161</v>
      </c>
      <c r="R1610" s="232" t="s">
        <v>75</v>
      </c>
      <c r="S1610" s="232" t="s">
        <v>76</v>
      </c>
    </row>
    <row r="1611" ht="15.75" customHeight="1">
      <c r="A1611" s="227">
        <v>2018.0</v>
      </c>
      <c r="B1611" s="228" t="s">
        <v>42</v>
      </c>
      <c r="C1611" s="229" t="s">
        <v>89</v>
      </c>
      <c r="D1611" s="230">
        <v>2379.0968473062794</v>
      </c>
      <c r="E1611" s="230">
        <v>2752.321675701905</v>
      </c>
      <c r="F1611" s="230">
        <v>3823.2908952048115</v>
      </c>
      <c r="G1611" s="230">
        <v>4620.964474303389</v>
      </c>
      <c r="H1611" s="230">
        <v>5746.937954302259</v>
      </c>
      <c r="I1611" s="230">
        <v>6672.455265831092</v>
      </c>
      <c r="J1611" s="230">
        <v>4915.627315399855</v>
      </c>
      <c r="K1611" s="230">
        <v>6908.844009131984</v>
      </c>
      <c r="L1611" s="230">
        <v>4316.950304890695</v>
      </c>
      <c r="M1611" s="230">
        <v>3695.1753582549964</v>
      </c>
      <c r="N1611" s="230">
        <v>1800.9330692692529</v>
      </c>
      <c r="O1611" s="230">
        <v>1942.0196040837</v>
      </c>
      <c r="P1611" s="230">
        <v>49574.616773680216</v>
      </c>
      <c r="Q1611" s="231" t="s">
        <v>161</v>
      </c>
      <c r="R1611" s="232" t="s">
        <v>75</v>
      </c>
      <c r="S1611" s="232" t="s">
        <v>76</v>
      </c>
    </row>
    <row r="1612" ht="15.75" customHeight="1">
      <c r="A1612" s="227">
        <v>2018.0</v>
      </c>
      <c r="B1612" s="228" t="s">
        <v>42</v>
      </c>
      <c r="C1612" s="229" t="s">
        <v>90</v>
      </c>
      <c r="D1612" s="230">
        <v>15525.436839386995</v>
      </c>
      <c r="E1612" s="230">
        <v>18142.511860039456</v>
      </c>
      <c r="F1612" s="230">
        <v>27009.181778341514</v>
      </c>
      <c r="G1612" s="230">
        <v>32787.243879308866</v>
      </c>
      <c r="H1612" s="230">
        <v>40667.9501039927</v>
      </c>
      <c r="I1612" s="230">
        <v>46349.449408016524</v>
      </c>
      <c r="J1612" s="230">
        <v>36542.17630177589</v>
      </c>
      <c r="K1612" s="230">
        <v>49792.08964680356</v>
      </c>
      <c r="L1612" s="230">
        <v>31783.427905956283</v>
      </c>
      <c r="M1612" s="230">
        <v>27370.969826245673</v>
      </c>
      <c r="N1612" s="230">
        <v>12370.149639049223</v>
      </c>
      <c r="O1612" s="230">
        <v>12975.041769588985</v>
      </c>
      <c r="P1612" s="230">
        <v>351315.6289585057</v>
      </c>
      <c r="Q1612" s="231" t="s">
        <v>161</v>
      </c>
      <c r="R1612" s="232" t="s">
        <v>75</v>
      </c>
      <c r="S1612" s="232" t="s">
        <v>76</v>
      </c>
    </row>
    <row r="1613" ht="15.75" customHeight="1">
      <c r="A1613" s="227">
        <v>2018.0</v>
      </c>
      <c r="B1613" s="228" t="s">
        <v>42</v>
      </c>
      <c r="C1613" s="229" t="s">
        <v>91</v>
      </c>
      <c r="D1613" s="230">
        <v>159826.0</v>
      </c>
      <c r="E1613" s="230">
        <v>159826.0</v>
      </c>
      <c r="F1613" s="230">
        <v>159826.0</v>
      </c>
      <c r="G1613" s="230">
        <v>159826.0</v>
      </c>
      <c r="H1613" s="230">
        <v>159826.0</v>
      </c>
      <c r="I1613" s="230">
        <v>159826.0</v>
      </c>
      <c r="J1613" s="230">
        <v>159826.0</v>
      </c>
      <c r="K1613" s="230">
        <v>159826.0</v>
      </c>
      <c r="L1613" s="230">
        <v>159826.0</v>
      </c>
      <c r="M1613" s="230">
        <v>159826.0</v>
      </c>
      <c r="N1613" s="230">
        <v>159826.0</v>
      </c>
      <c r="O1613" s="230">
        <v>159826.0</v>
      </c>
      <c r="P1613" s="230">
        <v>159826.0</v>
      </c>
      <c r="Q1613" s="231" t="s">
        <v>161</v>
      </c>
      <c r="R1613" s="232" t="s">
        <v>75</v>
      </c>
      <c r="S1613" s="232" t="s">
        <v>76</v>
      </c>
    </row>
    <row r="1614" ht="15.75" customHeight="1">
      <c r="A1614" s="227">
        <v>2018.0</v>
      </c>
      <c r="B1614" s="228" t="s">
        <v>42</v>
      </c>
      <c r="C1614" s="229" t="s">
        <v>92</v>
      </c>
      <c r="D1614" s="230">
        <v>503.8509369790785</v>
      </c>
      <c r="E1614" s="230">
        <v>511.0453946855316</v>
      </c>
      <c r="F1614" s="230">
        <v>533.3053210869116</v>
      </c>
      <c r="G1614" s="230">
        <v>537.7919897343852</v>
      </c>
      <c r="H1614" s="230">
        <v>585.1325706207441</v>
      </c>
      <c r="I1614" s="230">
        <v>599.2870439817652</v>
      </c>
      <c r="J1614" s="230">
        <v>657.6986947045987</v>
      </c>
      <c r="K1614" s="230">
        <v>734.1042981542644</v>
      </c>
      <c r="L1614" s="230">
        <v>646.4537821728721</v>
      </c>
      <c r="M1614" s="230">
        <v>604.8722789341655</v>
      </c>
      <c r="N1614" s="230">
        <v>581.8917409872249</v>
      </c>
      <c r="O1614" s="230">
        <v>584.645531927272</v>
      </c>
      <c r="P1614" s="230">
        <v>590.0066319974011</v>
      </c>
      <c r="Q1614" s="231" t="s">
        <v>161</v>
      </c>
      <c r="R1614" s="232" t="s">
        <v>75</v>
      </c>
      <c r="S1614" s="232" t="s">
        <v>76</v>
      </c>
    </row>
    <row r="1615" ht="15.75" customHeight="1">
      <c r="A1615" s="227">
        <v>2018.0</v>
      </c>
      <c r="B1615" s="228" t="s">
        <v>42</v>
      </c>
      <c r="C1615" s="229" t="s">
        <v>93</v>
      </c>
      <c r="D1615" s="230">
        <v>85.63377603377427</v>
      </c>
      <c r="E1615" s="230">
        <v>97.43648014700037</v>
      </c>
      <c r="F1615" s="230">
        <v>815.6216384190795</v>
      </c>
      <c r="G1615" s="230">
        <v>1123.565741081479</v>
      </c>
      <c r="H1615" s="230">
        <v>1387.5303579192566</v>
      </c>
      <c r="I1615" s="230">
        <v>1299.0490585053844</v>
      </c>
      <c r="J1615" s="230">
        <v>1266.5307586161623</v>
      </c>
      <c r="K1615" s="230">
        <v>1451.0228901947896</v>
      </c>
      <c r="L1615" s="230">
        <v>1452.411153426497</v>
      </c>
      <c r="M1615" s="230">
        <v>1138.9454493567093</v>
      </c>
      <c r="N1615" s="230">
        <v>110.17101876324034</v>
      </c>
      <c r="O1615" s="230">
        <v>96.81412100061257</v>
      </c>
      <c r="P1615" s="230">
        <v>860.3943702886655</v>
      </c>
      <c r="Q1615" s="231" t="s">
        <v>161</v>
      </c>
      <c r="R1615" s="232" t="s">
        <v>75</v>
      </c>
      <c r="S1615" s="232" t="s">
        <v>76</v>
      </c>
    </row>
    <row r="1616" ht="15.75" customHeight="1">
      <c r="A1616" s="227">
        <v>2018.0</v>
      </c>
      <c r="B1616" s="228" t="s">
        <v>42</v>
      </c>
      <c r="C1616" s="229" t="s">
        <v>94</v>
      </c>
      <c r="D1616" s="230">
        <v>314.0042898011918</v>
      </c>
      <c r="E1616" s="230">
        <v>161.36586105416353</v>
      </c>
      <c r="F1616" s="230">
        <v>166.27694874042152</v>
      </c>
      <c r="G1616" s="230">
        <v>287.0752570187214</v>
      </c>
      <c r="H1616" s="230">
        <v>276.95605775067133</v>
      </c>
      <c r="I1616" s="230">
        <v>330.0647888737663</v>
      </c>
      <c r="J1616" s="230">
        <v>450.8899978171166</v>
      </c>
      <c r="K1616" s="230">
        <v>577.7665120453735</v>
      </c>
      <c r="L1616" s="230">
        <v>330.1167300201769</v>
      </c>
      <c r="M1616" s="230">
        <v>226.79135912150844</v>
      </c>
      <c r="N1616" s="230">
        <v>206.52625070268937</v>
      </c>
      <c r="O1616" s="230">
        <v>479.32250181319296</v>
      </c>
      <c r="P1616" s="230">
        <v>317.2630462299161</v>
      </c>
      <c r="Q1616" s="231" t="s">
        <v>161</v>
      </c>
      <c r="R1616" s="232" t="s">
        <v>75</v>
      </c>
      <c r="S1616" s="232" t="s">
        <v>76</v>
      </c>
    </row>
    <row r="1617" ht="15.75" customHeight="1">
      <c r="A1617" s="227">
        <v>2018.0</v>
      </c>
      <c r="B1617" s="228" t="s">
        <v>42</v>
      </c>
      <c r="C1617" s="229" t="s">
        <v>95</v>
      </c>
      <c r="D1617" s="230">
        <v>2102.6793054275977</v>
      </c>
      <c r="E1617" s="230">
        <v>2682.3135496632863</v>
      </c>
      <c r="F1617" s="230">
        <v>3254.215985844132</v>
      </c>
      <c r="G1617" s="230">
        <v>3733.488661225718</v>
      </c>
      <c r="H1617" s="230">
        <v>4695.681338174332</v>
      </c>
      <c r="I1617" s="230">
        <v>5721.694810924857</v>
      </c>
      <c r="J1617" s="230">
        <v>3601.3329106569477</v>
      </c>
      <c r="K1617" s="230">
        <v>5465.301196358196</v>
      </c>
      <c r="L1617" s="230">
        <v>2922.864782761149</v>
      </c>
      <c r="M1617" s="230">
        <v>2703.0762331957703</v>
      </c>
      <c r="N1617" s="230">
        <v>1495.8646531520342</v>
      </c>
      <c r="O1617" s="230">
        <v>1319.4352706914967</v>
      </c>
      <c r="P1617" s="230">
        <v>3308.1623915062933</v>
      </c>
      <c r="Q1617" s="231" t="s">
        <v>161</v>
      </c>
      <c r="R1617" s="232" t="s">
        <v>75</v>
      </c>
      <c r="S1617" s="232" t="s">
        <v>76</v>
      </c>
    </row>
    <row r="1618" ht="15.75" customHeight="1">
      <c r="A1618" s="227">
        <v>2018.0</v>
      </c>
      <c r="B1618" s="228" t="s">
        <v>42</v>
      </c>
      <c r="C1618" s="229" t="s">
        <v>96</v>
      </c>
      <c r="D1618" s="230">
        <v>3006.168308241642</v>
      </c>
      <c r="E1618" s="230">
        <v>3452.1612855499816</v>
      </c>
      <c r="F1618" s="230">
        <v>4769.419894090544</v>
      </c>
      <c r="G1618" s="230">
        <v>5681.921649060303</v>
      </c>
      <c r="H1618" s="230">
        <v>6945.300324465004</v>
      </c>
      <c r="I1618" s="230">
        <v>7950.095702285773</v>
      </c>
      <c r="J1618" s="230">
        <v>5976.452361794825</v>
      </c>
      <c r="K1618" s="230">
        <v>8228.194896752622</v>
      </c>
      <c r="L1618" s="230">
        <v>5351.846448380695</v>
      </c>
      <c r="M1618" s="230">
        <v>4673.685320608154</v>
      </c>
      <c r="N1618" s="230">
        <v>2394.453663605189</v>
      </c>
      <c r="O1618" s="230">
        <v>2480.2174254325746</v>
      </c>
      <c r="P1618" s="230">
        <v>5075.826440022275</v>
      </c>
      <c r="Q1618" s="231" t="s">
        <v>161</v>
      </c>
      <c r="R1618" s="232" t="s">
        <v>75</v>
      </c>
      <c r="S1618" s="232" t="s">
        <v>76</v>
      </c>
    </row>
    <row r="1619" ht="15.75" customHeight="1">
      <c r="A1619" s="227">
        <v>2018.0</v>
      </c>
      <c r="B1619" s="228" t="s">
        <v>42</v>
      </c>
      <c r="C1619" s="229" t="s">
        <v>97</v>
      </c>
      <c r="D1619" s="230">
        <v>1132.7793096226978</v>
      </c>
      <c r="E1619" s="230">
        <v>1331.3370188659248</v>
      </c>
      <c r="F1619" s="230">
        <v>1935.100354874719</v>
      </c>
      <c r="G1619" s="230">
        <v>2334.107868929477</v>
      </c>
      <c r="H1619" s="230">
        <v>2897.998416609966</v>
      </c>
      <c r="I1619" s="230">
        <v>3320.49747704026</v>
      </c>
      <c r="J1619" s="230">
        <v>2584.5907150018556</v>
      </c>
      <c r="K1619" s="230">
        <v>3541.794082953304</v>
      </c>
      <c r="L1619" s="230">
        <v>2238.8946243258324</v>
      </c>
      <c r="M1619" s="230">
        <v>1938.986647700652</v>
      </c>
      <c r="N1619" s="230">
        <v>906.2138172750855</v>
      </c>
      <c r="O1619" s="230">
        <v>940.3652954346089</v>
      </c>
      <c r="P1619" s="230">
        <v>2091.8888023861987</v>
      </c>
      <c r="Q1619" s="231" t="s">
        <v>161</v>
      </c>
      <c r="R1619" s="232" t="s">
        <v>75</v>
      </c>
      <c r="S1619" s="232" t="s">
        <v>76</v>
      </c>
    </row>
    <row r="1620" ht="15.75" customHeight="1">
      <c r="A1620" s="227">
        <v>2018.0</v>
      </c>
      <c r="B1620" s="228" t="s">
        <v>42</v>
      </c>
      <c r="C1620" s="229" t="s">
        <v>98</v>
      </c>
      <c r="D1620" s="230">
        <v>4138.94761786434</v>
      </c>
      <c r="E1620" s="230">
        <v>4783.498304415906</v>
      </c>
      <c r="F1620" s="230">
        <v>6704.520248965264</v>
      </c>
      <c r="G1620" s="230">
        <v>8016.02951798978</v>
      </c>
      <c r="H1620" s="230">
        <v>9843.29874107497</v>
      </c>
      <c r="I1620" s="230">
        <v>11270.593179326033</v>
      </c>
      <c r="J1620" s="230">
        <v>8561.04307679668</v>
      </c>
      <c r="K1620" s="230">
        <v>11769.988979705926</v>
      </c>
      <c r="L1620" s="230">
        <v>7590.741072706527</v>
      </c>
      <c r="M1620" s="230">
        <v>6612.671968308806</v>
      </c>
      <c r="N1620" s="230">
        <v>3300.6674808802745</v>
      </c>
      <c r="O1620" s="230">
        <v>3420.5827208671835</v>
      </c>
      <c r="P1620" s="230">
        <v>7167.715242408474</v>
      </c>
      <c r="Q1620" s="231" t="s">
        <v>161</v>
      </c>
      <c r="R1620" s="232" t="s">
        <v>75</v>
      </c>
      <c r="S1620" s="232" t="s">
        <v>76</v>
      </c>
    </row>
    <row r="1621" ht="15.75" customHeight="1">
      <c r="A1621" s="227">
        <v>2018.0</v>
      </c>
      <c r="B1621" s="228" t="s">
        <v>42</v>
      </c>
      <c r="C1621" s="229" t="s">
        <v>99</v>
      </c>
      <c r="D1621" s="230">
        <v>443.2214716117442</v>
      </c>
      <c r="E1621" s="230">
        <v>443.2806021381407</v>
      </c>
      <c r="F1621" s="230">
        <v>455.1937298196916</v>
      </c>
      <c r="G1621" s="230">
        <v>458.67721345229927</v>
      </c>
      <c r="H1621" s="230">
        <v>464.32939675139585</v>
      </c>
      <c r="I1621" s="230">
        <v>465.8546158880013</v>
      </c>
      <c r="J1621" s="230">
        <v>475.7297485711464</v>
      </c>
      <c r="K1621" s="230">
        <v>532.7206336686816</v>
      </c>
      <c r="L1621" s="230">
        <v>479.8891064210119</v>
      </c>
      <c r="M1621" s="230">
        <v>468.2673387096774</v>
      </c>
      <c r="N1621" s="230">
        <v>459.89895320197047</v>
      </c>
      <c r="O1621" s="230">
        <v>449.0133968355422</v>
      </c>
      <c r="P1621" s="230">
        <v>466.33968392244196</v>
      </c>
      <c r="Q1621" s="231" t="s">
        <v>161</v>
      </c>
      <c r="R1621" s="232" t="s">
        <v>75</v>
      </c>
      <c r="S1621" s="232" t="s">
        <v>76</v>
      </c>
    </row>
    <row r="1622" ht="15.75" customHeight="1">
      <c r="A1622" s="227">
        <v>2018.0</v>
      </c>
      <c r="B1622" s="228" t="s">
        <v>42</v>
      </c>
      <c r="C1622" s="229" t="s">
        <v>100</v>
      </c>
      <c r="D1622" s="230">
        <v>848.1887824882705</v>
      </c>
      <c r="E1622" s="230">
        <v>978.088439193787</v>
      </c>
      <c r="F1622" s="230">
        <v>1428.438176016569</v>
      </c>
      <c r="G1622" s="230">
        <v>1740.2264671439348</v>
      </c>
      <c r="H1622" s="230">
        <v>2153.1170522917287</v>
      </c>
      <c r="I1622" s="230">
        <v>2469.7286521264323</v>
      </c>
      <c r="J1622" s="230">
        <v>1860.1846944367567</v>
      </c>
      <c r="K1622" s="230">
        <v>2572.9500306650098</v>
      </c>
      <c r="L1622" s="230">
        <v>1660.3311751889871</v>
      </c>
      <c r="M1622" s="230">
        <v>1422.5606221215944</v>
      </c>
      <c r="N1622" s="230">
        <v>650.984328472078</v>
      </c>
      <c r="O1622" s="230">
        <v>704.231637376412</v>
      </c>
      <c r="P1622" s="230">
        <v>1540.7525047934632</v>
      </c>
      <c r="Q1622" s="231" t="s">
        <v>161</v>
      </c>
      <c r="R1622" s="232" t="s">
        <v>75</v>
      </c>
      <c r="S1622" s="232" t="s">
        <v>76</v>
      </c>
    </row>
    <row r="1623" ht="15.75" customHeight="1">
      <c r="A1623" s="227">
        <v>2018.0</v>
      </c>
      <c r="B1623" s="228" t="s">
        <v>42</v>
      </c>
      <c r="C1623" s="229" t="s">
        <v>101</v>
      </c>
      <c r="D1623" s="230">
        <v>408.00851225374583</v>
      </c>
      <c r="E1623" s="230">
        <v>478.4997794222969</v>
      </c>
      <c r="F1623" s="230">
        <v>658.5536421456987</v>
      </c>
      <c r="G1623" s="230">
        <v>791.966494154815</v>
      </c>
      <c r="H1623" s="230">
        <v>987.4123858870815</v>
      </c>
      <c r="I1623" s="230">
        <v>1150.3374824222155</v>
      </c>
      <c r="J1623" s="230">
        <v>835.2625186619489</v>
      </c>
      <c r="K1623" s="230">
        <v>1181.160101152875</v>
      </c>
      <c r="L1623" s="230">
        <v>731.0560174715649</v>
      </c>
      <c r="M1623" s="230">
        <v>629.2348676881995</v>
      </c>
      <c r="N1623" s="230">
        <v>307.5138351863926</v>
      </c>
      <c r="O1623" s="230">
        <v>323.70559196936586</v>
      </c>
      <c r="P1623" s="230">
        <v>706.8926023680166</v>
      </c>
      <c r="Q1623" s="231" t="s">
        <v>161</v>
      </c>
      <c r="R1623" s="232" t="s">
        <v>75</v>
      </c>
      <c r="S1623" s="232" t="s">
        <v>76</v>
      </c>
    </row>
    <row r="1624" ht="15.75" customHeight="1">
      <c r="A1624" s="227">
        <v>2018.0</v>
      </c>
      <c r="B1624" s="228" t="s">
        <v>42</v>
      </c>
      <c r="C1624" s="229" t="s">
        <v>102</v>
      </c>
      <c r="D1624" s="230">
        <v>1100.7888365730787</v>
      </c>
      <c r="E1624" s="230">
        <v>1314.021326644059</v>
      </c>
      <c r="F1624" s="230">
        <v>1896.2483712031794</v>
      </c>
      <c r="G1624" s="230">
        <v>2291.010129443546</v>
      </c>
      <c r="H1624" s="230">
        <v>2842.9235361111373</v>
      </c>
      <c r="I1624" s="230">
        <v>3286.53407342585</v>
      </c>
      <c r="J1624" s="230">
        <v>2379.72480932377</v>
      </c>
      <c r="K1624" s="230">
        <v>3343.2588516756514</v>
      </c>
      <c r="L1624" s="230">
        <v>2106.847603867261</v>
      </c>
      <c r="M1624" s="230">
        <v>1833.727602601612</v>
      </c>
      <c r="N1624" s="230">
        <v>820.1480365084278</v>
      </c>
      <c r="O1624" s="230">
        <v>835.1442918194414</v>
      </c>
      <c r="P1624" s="230">
        <v>2004.1981224330846</v>
      </c>
      <c r="Q1624" s="231" t="s">
        <v>161</v>
      </c>
      <c r="R1624" s="232" t="s">
        <v>75</v>
      </c>
      <c r="S1624" s="232" t="s">
        <v>76</v>
      </c>
    </row>
    <row r="1625" ht="15.75" customHeight="1">
      <c r="A1625" s="227">
        <v>2018.0</v>
      </c>
      <c r="B1625" s="228" t="s">
        <v>42</v>
      </c>
      <c r="C1625" s="229" t="s">
        <v>103</v>
      </c>
      <c r="D1625" s="230">
        <v>205.96070531480285</v>
      </c>
      <c r="E1625" s="230">
        <v>238.27113815169832</v>
      </c>
      <c r="F1625" s="230">
        <v>330.9859749054061</v>
      </c>
      <c r="G1625" s="230">
        <v>400.04134486570933</v>
      </c>
      <c r="H1625" s="230">
        <v>497.51795342366074</v>
      </c>
      <c r="I1625" s="230">
        <v>577.6408784232744</v>
      </c>
      <c r="J1625" s="230">
        <v>425.55059080120236</v>
      </c>
      <c r="K1625" s="230">
        <v>598.1052795904052</v>
      </c>
      <c r="L1625" s="230">
        <v>373.72254543187046</v>
      </c>
      <c r="M1625" s="230">
        <v>319.8948894870698</v>
      </c>
      <c r="N1625" s="230">
        <v>155.90851023632015</v>
      </c>
      <c r="O1625" s="230">
        <v>168.1225074318131</v>
      </c>
      <c r="P1625" s="230">
        <v>357.6435265052694</v>
      </c>
      <c r="Q1625" s="231" t="s">
        <v>161</v>
      </c>
      <c r="R1625" s="232" t="s">
        <v>75</v>
      </c>
      <c r="S1625" s="232" t="s">
        <v>76</v>
      </c>
    </row>
    <row r="1626" ht="15.75" customHeight="1">
      <c r="A1626" s="227">
        <v>2018.0</v>
      </c>
      <c r="B1626" s="228" t="s">
        <v>42</v>
      </c>
      <c r="C1626" s="229" t="s">
        <v>104</v>
      </c>
      <c r="D1626" s="230">
        <v>22.322397244159493</v>
      </c>
      <c r="E1626" s="230">
        <v>23.57820246230519</v>
      </c>
      <c r="F1626" s="230">
        <v>27.303451970356598</v>
      </c>
      <c r="G1626" s="230">
        <v>28.076314052836622</v>
      </c>
      <c r="H1626" s="230">
        <v>35.20406670745352</v>
      </c>
      <c r="I1626" s="230">
        <v>37.311644883051876</v>
      </c>
      <c r="J1626" s="230">
        <v>44.558151072683046</v>
      </c>
      <c r="K1626" s="230">
        <v>49.713065708755394</v>
      </c>
      <c r="L1626" s="230">
        <v>41.951462947494036</v>
      </c>
      <c r="M1626" s="230">
        <v>38.14500088095265</v>
      </c>
      <c r="N1626" s="230">
        <v>33.91862003729254</v>
      </c>
      <c r="O1626" s="230">
        <v>36.017401988072976</v>
      </c>
      <c r="P1626" s="230">
        <v>418.09977995541396</v>
      </c>
      <c r="Q1626" s="231" t="s">
        <v>161</v>
      </c>
      <c r="R1626" s="232" t="s">
        <v>75</v>
      </c>
      <c r="S1626" s="232" t="s">
        <v>76</v>
      </c>
    </row>
    <row r="1627" ht="15.75" customHeight="1">
      <c r="A1627" s="227">
        <v>2018.0</v>
      </c>
      <c r="B1627" s="228" t="s">
        <v>42</v>
      </c>
      <c r="C1627" s="229" t="s">
        <v>105</v>
      </c>
      <c r="D1627" s="230">
        <v>3.1132036701832657</v>
      </c>
      <c r="E1627" s="230">
        <v>5.827956475713906</v>
      </c>
      <c r="F1627" s="230">
        <v>160.30248943396845</v>
      </c>
      <c r="G1627" s="230">
        <v>226.811815754331</v>
      </c>
      <c r="H1627" s="230">
        <v>284.1777596415662</v>
      </c>
      <c r="I1627" s="230">
        <v>264.82147747282744</v>
      </c>
      <c r="J1627" s="230">
        <v>258.1307247646987</v>
      </c>
      <c r="K1627" s="230">
        <v>295.72106602074615</v>
      </c>
      <c r="L1627" s="230">
        <v>298.4833080181795</v>
      </c>
      <c r="M1627" s="230">
        <v>230.48509058192369</v>
      </c>
      <c r="N1627" s="230">
        <v>6.981568218328311</v>
      </c>
      <c r="O1627" s="230">
        <v>4.260815349198445</v>
      </c>
      <c r="P1627" s="230">
        <v>2039.117275401665</v>
      </c>
      <c r="Q1627" s="231" t="s">
        <v>161</v>
      </c>
      <c r="R1627" s="232" t="s">
        <v>75</v>
      </c>
      <c r="S1627" s="232" t="s">
        <v>76</v>
      </c>
    </row>
    <row r="1628" ht="15.75" customHeight="1">
      <c r="A1628" s="227">
        <v>2018.0</v>
      </c>
      <c r="B1628" s="228" t="s">
        <v>42</v>
      </c>
      <c r="C1628" s="229" t="s">
        <v>106</v>
      </c>
      <c r="D1628" s="230">
        <v>53.80418298363278</v>
      </c>
      <c r="E1628" s="230">
        <v>27.649807972262685</v>
      </c>
      <c r="F1628" s="230">
        <v>28.491315776781512</v>
      </c>
      <c r="G1628" s="230">
        <v>49.189931986241525</v>
      </c>
      <c r="H1628" s="230">
        <v>47.45602176033116</v>
      </c>
      <c r="I1628" s="230">
        <v>56.556126377324546</v>
      </c>
      <c r="J1628" s="230">
        <v>77.2593519770119</v>
      </c>
      <c r="K1628" s="230">
        <v>98.99946002516862</v>
      </c>
      <c r="L1628" s="230">
        <v>56.56502641798203</v>
      </c>
      <c r="M1628" s="230">
        <v>38.86037287263234</v>
      </c>
      <c r="N1628" s="230">
        <v>35.38797572086209</v>
      </c>
      <c r="O1628" s="230">
        <v>82.1312206022983</v>
      </c>
      <c r="P1628" s="230">
        <v>652.3507944725295</v>
      </c>
      <c r="Q1628" s="231" t="s">
        <v>161</v>
      </c>
      <c r="R1628" s="232" t="s">
        <v>75</v>
      </c>
      <c r="S1628" s="232" t="s">
        <v>76</v>
      </c>
    </row>
    <row r="1629" ht="15.75" customHeight="1">
      <c r="A1629" s="227">
        <v>2018.0</v>
      </c>
      <c r="B1629" s="228" t="s">
        <v>42</v>
      </c>
      <c r="C1629" s="229" t="s">
        <v>107</v>
      </c>
      <c r="D1629" s="230">
        <v>514.6099155730342</v>
      </c>
      <c r="E1629" s="230">
        <v>656.4696507782124</v>
      </c>
      <c r="F1629" s="230">
        <v>796.4371026094786</v>
      </c>
      <c r="G1629" s="230">
        <v>913.7343387490735</v>
      </c>
      <c r="H1629" s="230">
        <v>1149.2214579552162</v>
      </c>
      <c r="I1629" s="230">
        <v>1400.3280842610145</v>
      </c>
      <c r="J1629" s="230">
        <v>881.3905288931735</v>
      </c>
      <c r="K1629" s="230">
        <v>1337.5782887952798</v>
      </c>
      <c r="L1629" s="230">
        <v>715.3421804292839</v>
      </c>
      <c r="M1629" s="230">
        <v>661.5511117466735</v>
      </c>
      <c r="N1629" s="230">
        <v>366.09804494685494</v>
      </c>
      <c r="O1629" s="230">
        <v>322.9187025819686</v>
      </c>
      <c r="P1629" s="230">
        <v>9715.679407319265</v>
      </c>
      <c r="Q1629" s="231" t="s">
        <v>161</v>
      </c>
      <c r="R1629" s="232" t="s">
        <v>75</v>
      </c>
      <c r="S1629" s="232" t="s">
        <v>76</v>
      </c>
    </row>
    <row r="1630" ht="15.75" customHeight="1">
      <c r="A1630" s="227">
        <v>2018.0</v>
      </c>
      <c r="B1630" s="228" t="s">
        <v>42</v>
      </c>
      <c r="C1630" s="229" t="s">
        <v>108</v>
      </c>
      <c r="D1630" s="230">
        <v>593.8496994710097</v>
      </c>
      <c r="E1630" s="230">
        <v>713.5256176884942</v>
      </c>
      <c r="F1630" s="230">
        <v>1012.5343597905852</v>
      </c>
      <c r="G1630" s="230">
        <v>1217.8124005424825</v>
      </c>
      <c r="H1630" s="230">
        <v>1516.0593060645672</v>
      </c>
      <c r="I1630" s="230">
        <v>1759.0173329942183</v>
      </c>
      <c r="J1630" s="230">
        <v>1261.338756707567</v>
      </c>
      <c r="K1630" s="230">
        <v>1782.01188054995</v>
      </c>
      <c r="L1630" s="230">
        <v>1112.3419778129396</v>
      </c>
      <c r="M1630" s="230">
        <v>969.0415760821822</v>
      </c>
      <c r="N1630" s="230">
        <v>442.3862089233379</v>
      </c>
      <c r="O1630" s="230">
        <v>445.32814052153833</v>
      </c>
      <c r="P1630" s="230">
        <v>12825.24725714887</v>
      </c>
      <c r="Q1630" s="231" t="s">
        <v>161</v>
      </c>
      <c r="R1630" s="232" t="s">
        <v>75</v>
      </c>
      <c r="S1630" s="232" t="s">
        <v>76</v>
      </c>
    </row>
    <row r="1631" ht="15.75" customHeight="1">
      <c r="A1631" s="227">
        <v>2018.0</v>
      </c>
      <c r="B1631" s="228" t="s">
        <v>42</v>
      </c>
      <c r="C1631" s="229" t="s">
        <v>109</v>
      </c>
      <c r="D1631" s="230">
        <v>8.654197598374566</v>
      </c>
      <c r="E1631" s="230">
        <v>10.50864954885816</v>
      </c>
      <c r="F1631" s="230">
        <v>8.108247402117062</v>
      </c>
      <c r="G1631" s="230">
        <v>8.137735290889129</v>
      </c>
      <c r="H1631" s="230">
        <v>10.357967198542072</v>
      </c>
      <c r="I1631" s="230">
        <v>10.471526536861269</v>
      </c>
      <c r="J1631" s="230">
        <v>16.598716138216883</v>
      </c>
      <c r="K1631" s="230">
        <v>16.304117948854913</v>
      </c>
      <c r="L1631" s="230">
        <v>14.522675883482144</v>
      </c>
      <c r="M1631" s="230">
        <v>11.60237692532274</v>
      </c>
      <c r="N1631" s="230">
        <v>12.996542797692973</v>
      </c>
      <c r="O1631" s="230">
        <v>13.876001875965413</v>
      </c>
      <c r="P1631" s="230">
        <v>142.13875514517733</v>
      </c>
      <c r="Q1631" s="231" t="s">
        <v>161</v>
      </c>
      <c r="R1631" s="232" t="s">
        <v>75</v>
      </c>
      <c r="S1631" s="232" t="s">
        <v>76</v>
      </c>
    </row>
    <row r="1632" ht="15.75" customHeight="1">
      <c r="A1632" s="227">
        <v>2018.0</v>
      </c>
      <c r="B1632" s="228" t="s">
        <v>42</v>
      </c>
      <c r="C1632" s="229" t="s">
        <v>110</v>
      </c>
      <c r="D1632" s="230">
        <v>0.3363578049435455</v>
      </c>
      <c r="E1632" s="230">
        <v>0.7485203479035537</v>
      </c>
      <c r="F1632" s="230">
        <v>20.605773620356903</v>
      </c>
      <c r="G1632" s="230">
        <v>31.09258243226518</v>
      </c>
      <c r="H1632" s="230">
        <v>39.43229677435714</v>
      </c>
      <c r="I1632" s="230">
        <v>32.62381984545371</v>
      </c>
      <c r="J1632" s="230">
        <v>33.72983243320184</v>
      </c>
      <c r="K1632" s="230">
        <v>42.48397796440659</v>
      </c>
      <c r="L1632" s="230">
        <v>44.06982345676635</v>
      </c>
      <c r="M1632" s="230">
        <v>33.8987939413671</v>
      </c>
      <c r="N1632" s="230">
        <v>1.0989559201883674</v>
      </c>
      <c r="O1632" s="230">
        <v>0.525570607784348</v>
      </c>
      <c r="P1632" s="230">
        <v>280.6463051489946</v>
      </c>
      <c r="Q1632" s="231" t="s">
        <v>161</v>
      </c>
      <c r="R1632" s="232" t="s">
        <v>75</v>
      </c>
      <c r="S1632" s="232" t="s">
        <v>76</v>
      </c>
    </row>
    <row r="1633" ht="15.75" customHeight="1">
      <c r="A1633" s="227">
        <v>2018.0</v>
      </c>
      <c r="B1633" s="228" t="s">
        <v>42</v>
      </c>
      <c r="C1633" s="229" t="s">
        <v>111</v>
      </c>
      <c r="D1633" s="230">
        <v>16.52124349548601</v>
      </c>
      <c r="E1633" s="230">
        <v>11.331888513222413</v>
      </c>
      <c r="F1633" s="230">
        <v>11.043145649915314</v>
      </c>
      <c r="G1633" s="230">
        <v>14.596418987015289</v>
      </c>
      <c r="H1633" s="230">
        <v>18.11298540470655</v>
      </c>
      <c r="I1633" s="230">
        <v>17.491585477523053</v>
      </c>
      <c r="J1633" s="230">
        <v>17.7064977792999</v>
      </c>
      <c r="K1633" s="230">
        <v>22.032520777114676</v>
      </c>
      <c r="L1633" s="230">
        <v>19.987641843809904</v>
      </c>
      <c r="M1633" s="230">
        <v>15.818333598086433</v>
      </c>
      <c r="N1633" s="230">
        <v>13.787523008128083</v>
      </c>
      <c r="O1633" s="230">
        <v>23.46606302922809</v>
      </c>
      <c r="P1633" s="230">
        <v>201.89584756353574</v>
      </c>
      <c r="Q1633" s="231" t="s">
        <v>161</v>
      </c>
      <c r="R1633" s="232" t="s">
        <v>75</v>
      </c>
      <c r="S1633" s="232" t="s">
        <v>76</v>
      </c>
    </row>
    <row r="1634" ht="15.75" customHeight="1">
      <c r="A1634" s="227">
        <v>2018.0</v>
      </c>
      <c r="B1634" s="228" t="s">
        <v>42</v>
      </c>
      <c r="C1634" s="229" t="s">
        <v>112</v>
      </c>
      <c r="D1634" s="230">
        <v>514.6099155730342</v>
      </c>
      <c r="E1634" s="230">
        <v>656.4696507782124</v>
      </c>
      <c r="F1634" s="230">
        <v>796.4371026094786</v>
      </c>
      <c r="G1634" s="230">
        <v>913.7343387490735</v>
      </c>
      <c r="H1634" s="230">
        <v>1149.2214579552162</v>
      </c>
      <c r="I1634" s="230">
        <v>1400.3280842610145</v>
      </c>
      <c r="J1634" s="230">
        <v>881.3905288931735</v>
      </c>
      <c r="K1634" s="230">
        <v>1337.5782887952798</v>
      </c>
      <c r="L1634" s="230">
        <v>715.3421804292839</v>
      </c>
      <c r="M1634" s="230">
        <v>661.5511117466735</v>
      </c>
      <c r="N1634" s="230">
        <v>366.09804494685494</v>
      </c>
      <c r="O1634" s="230">
        <v>322.9187025819686</v>
      </c>
      <c r="P1634" s="230">
        <v>9715.679407319265</v>
      </c>
      <c r="Q1634" s="231" t="s">
        <v>161</v>
      </c>
      <c r="R1634" s="232" t="s">
        <v>75</v>
      </c>
      <c r="S1634" s="232" t="s">
        <v>76</v>
      </c>
    </row>
    <row r="1635" ht="15.75" customHeight="1">
      <c r="A1635" s="227">
        <v>2018.0</v>
      </c>
      <c r="B1635" s="228" t="s">
        <v>42</v>
      </c>
      <c r="C1635" s="229" t="s">
        <v>113</v>
      </c>
      <c r="D1635" s="230">
        <v>540.1217144718383</v>
      </c>
      <c r="E1635" s="230">
        <v>679.0587091881965</v>
      </c>
      <c r="F1635" s="230">
        <v>836.194269281868</v>
      </c>
      <c r="G1635" s="230">
        <v>967.561075459243</v>
      </c>
      <c r="H1635" s="230">
        <v>1217.124707332822</v>
      </c>
      <c r="I1635" s="230">
        <v>1460.9150161208524</v>
      </c>
      <c r="J1635" s="230">
        <v>949.4255752438921</v>
      </c>
      <c r="K1635" s="230">
        <v>1418.398905485656</v>
      </c>
      <c r="L1635" s="230">
        <v>793.9223216133423</v>
      </c>
      <c r="M1635" s="230">
        <v>722.8706162114498</v>
      </c>
      <c r="N1635" s="230">
        <v>393.98106667286436</v>
      </c>
      <c r="O1635" s="230">
        <v>360.7863380949465</v>
      </c>
      <c r="P1635" s="230">
        <v>10340.360315176973</v>
      </c>
      <c r="Q1635" s="231" t="s">
        <v>161</v>
      </c>
      <c r="R1635" s="232" t="s">
        <v>75</v>
      </c>
      <c r="S1635" s="232" t="s">
        <v>76</v>
      </c>
    </row>
    <row r="1636" ht="15.75" customHeight="1">
      <c r="A1636" s="227">
        <v>2018.0</v>
      </c>
      <c r="B1636" s="228" t="s">
        <v>42</v>
      </c>
      <c r="C1636" s="229" t="s">
        <v>114</v>
      </c>
      <c r="D1636" s="230">
        <v>7.310604820117819</v>
      </c>
      <c r="E1636" s="230">
        <v>8.037380474831997</v>
      </c>
      <c r="F1636" s="230">
        <v>8.465061486012168</v>
      </c>
      <c r="G1636" s="230">
        <v>7.965134081931138</v>
      </c>
      <c r="H1636" s="230">
        <v>10.773312874895037</v>
      </c>
      <c r="I1636" s="230">
        <v>10.69729671676042</v>
      </c>
      <c r="J1636" s="230">
        <v>13.688352168167102</v>
      </c>
      <c r="K1636" s="230">
        <v>12.762616584294253</v>
      </c>
      <c r="L1636" s="230">
        <v>12.03074626378848</v>
      </c>
      <c r="M1636" s="230">
        <v>11.854612800468264</v>
      </c>
      <c r="N1636" s="230">
        <v>11.660286150531654</v>
      </c>
      <c r="O1636" s="230">
        <v>12.264520793200719</v>
      </c>
      <c r="P1636" s="230">
        <v>127.50992521499904</v>
      </c>
      <c r="Q1636" s="231" t="s">
        <v>161</v>
      </c>
      <c r="R1636" s="232" t="s">
        <v>75</v>
      </c>
      <c r="S1636" s="232" t="s">
        <v>76</v>
      </c>
    </row>
    <row r="1637" ht="15.75" customHeight="1">
      <c r="A1637" s="227">
        <v>2018.0</v>
      </c>
      <c r="B1637" s="228" t="s">
        <v>42</v>
      </c>
      <c r="C1637" s="229" t="s">
        <v>115</v>
      </c>
      <c r="D1637" s="230">
        <v>0.5960391952507909</v>
      </c>
      <c r="E1637" s="230">
        <v>1.3935592309063312</v>
      </c>
      <c r="F1637" s="230">
        <v>32.49149353044108</v>
      </c>
      <c r="G1637" s="230">
        <v>40.05614403262298</v>
      </c>
      <c r="H1637" s="230">
        <v>54.981190693006006</v>
      </c>
      <c r="I1637" s="230">
        <v>53.61417669286011</v>
      </c>
      <c r="J1637" s="230">
        <v>49.843440822046915</v>
      </c>
      <c r="K1637" s="230">
        <v>51.2467282624296</v>
      </c>
      <c r="L1637" s="230">
        <v>60.427425200249566</v>
      </c>
      <c r="M1637" s="230">
        <v>46.55988860448548</v>
      </c>
      <c r="N1637" s="230">
        <v>1.8967128145248509</v>
      </c>
      <c r="O1637" s="230">
        <v>1.1234937736510728</v>
      </c>
      <c r="P1637" s="230">
        <v>394.23029285247475</v>
      </c>
      <c r="Q1637" s="231" t="s">
        <v>161</v>
      </c>
      <c r="R1637" s="232" t="s">
        <v>75</v>
      </c>
      <c r="S1637" s="232" t="s">
        <v>76</v>
      </c>
    </row>
    <row r="1638" ht="15.75" customHeight="1">
      <c r="A1638" s="227">
        <v>2018.0</v>
      </c>
      <c r="B1638" s="228" t="s">
        <v>42</v>
      </c>
      <c r="C1638" s="229" t="s">
        <v>116</v>
      </c>
      <c r="D1638" s="230">
        <v>15.065171235417179</v>
      </c>
      <c r="E1638" s="230">
        <v>7.0381329383941384</v>
      </c>
      <c r="F1638" s="230">
        <v>6.647973681249018</v>
      </c>
      <c r="G1638" s="230">
        <v>11.477650796789689</v>
      </c>
      <c r="H1638" s="230">
        <v>9.49120435206623</v>
      </c>
      <c r="I1638" s="230">
        <v>12.181319527423746</v>
      </c>
      <c r="J1638" s="230">
        <v>18.027182127969446</v>
      </c>
      <c r="K1638" s="230">
        <v>19.799892005033723</v>
      </c>
      <c r="L1638" s="230">
        <v>12.183236459257667</v>
      </c>
      <c r="M1638" s="230">
        <v>8.369926464874657</v>
      </c>
      <c r="N1638" s="230">
        <v>9.007848365310348</v>
      </c>
      <c r="O1638" s="230">
        <v>20.906128880585023</v>
      </c>
      <c r="P1638" s="230">
        <v>150.19566683437085</v>
      </c>
      <c r="Q1638" s="231" t="s">
        <v>161</v>
      </c>
      <c r="R1638" s="232" t="s">
        <v>75</v>
      </c>
      <c r="S1638" s="232" t="s">
        <v>76</v>
      </c>
    </row>
    <row r="1639" ht="15.75" customHeight="1">
      <c r="A1639" s="227">
        <v>2018.0</v>
      </c>
      <c r="B1639" s="228" t="s">
        <v>42</v>
      </c>
      <c r="C1639" s="229" t="s">
        <v>117</v>
      </c>
      <c r="D1639" s="230">
        <v>132.3282640044945</v>
      </c>
      <c r="E1639" s="230">
        <v>168.80648162868323</v>
      </c>
      <c r="F1639" s="230">
        <v>191.1449046262749</v>
      </c>
      <c r="G1639" s="230">
        <v>205.59022621854155</v>
      </c>
      <c r="H1639" s="230">
        <v>258.57482803992366</v>
      </c>
      <c r="I1639" s="230">
        <v>323.1526348294649</v>
      </c>
      <c r="J1639" s="230">
        <v>198.31286900096404</v>
      </c>
      <c r="K1639" s="230">
        <v>279.95824649203536</v>
      </c>
      <c r="L1639" s="230">
        <v>165.0789647144501</v>
      </c>
      <c r="M1639" s="230">
        <v>152.66564117230928</v>
      </c>
      <c r="N1639" s="230">
        <v>94.13949727204842</v>
      </c>
      <c r="O1639" s="230">
        <v>83.03623780679193</v>
      </c>
      <c r="P1639" s="230">
        <v>2252.7887958059823</v>
      </c>
      <c r="Q1639" s="231" t="s">
        <v>161</v>
      </c>
      <c r="R1639" s="232" t="s">
        <v>75</v>
      </c>
      <c r="S1639" s="232" t="s">
        <v>76</v>
      </c>
    </row>
    <row r="1640" ht="15.75" customHeight="1">
      <c r="A1640" s="227">
        <v>2018.0</v>
      </c>
      <c r="B1640" s="228" t="s">
        <v>42</v>
      </c>
      <c r="C1640" s="229" t="s">
        <v>118</v>
      </c>
      <c r="D1640" s="230">
        <v>155.3000792552803</v>
      </c>
      <c r="E1640" s="230">
        <v>185.2755542728157</v>
      </c>
      <c r="F1640" s="230">
        <v>238.74943332397717</v>
      </c>
      <c r="G1640" s="230">
        <v>265.08915512988534</v>
      </c>
      <c r="H1640" s="230">
        <v>333.82053595989095</v>
      </c>
      <c r="I1640" s="230">
        <v>399.64542776650916</v>
      </c>
      <c r="J1640" s="230">
        <v>279.8718441191475</v>
      </c>
      <c r="K1640" s="230">
        <v>363.76748334379295</v>
      </c>
      <c r="L1640" s="230">
        <v>249.7203726377458</v>
      </c>
      <c r="M1640" s="230">
        <v>219.45006904213767</v>
      </c>
      <c r="N1640" s="230">
        <v>116.70434460241526</v>
      </c>
      <c r="O1640" s="230">
        <v>117.33038125422874</v>
      </c>
      <c r="P1640" s="230">
        <v>2924.7246807078263</v>
      </c>
      <c r="Q1640" s="231" t="s">
        <v>161</v>
      </c>
      <c r="R1640" s="232" t="s">
        <v>75</v>
      </c>
      <c r="S1640" s="232" t="s">
        <v>76</v>
      </c>
    </row>
    <row r="1641" ht="15.75" customHeight="1">
      <c r="A1641" s="227">
        <v>2018.0</v>
      </c>
      <c r="B1641" s="228" t="s">
        <v>42</v>
      </c>
      <c r="C1641" s="229" t="s">
        <v>119</v>
      </c>
      <c r="D1641" s="230">
        <v>3.009884292279886</v>
      </c>
      <c r="E1641" s="230">
        <v>3.7497506121073156</v>
      </c>
      <c r="F1641" s="230">
        <v>2.5797793108199</v>
      </c>
      <c r="G1641" s="230">
        <v>2.366220238861389</v>
      </c>
      <c r="H1641" s="230">
        <v>3.2102025340848046</v>
      </c>
      <c r="I1641" s="230">
        <v>3.0463198074332043</v>
      </c>
      <c r="J1641" s="230">
        <v>5.239686336997119</v>
      </c>
      <c r="K1641" s="230">
        <v>4.280851759167824</v>
      </c>
      <c r="L1641" s="230">
        <v>4.174563810076901</v>
      </c>
      <c r="M1641" s="230">
        <v>3.636072305783964</v>
      </c>
      <c r="N1641" s="230">
        <v>4.540876604044916</v>
      </c>
      <c r="O1641" s="230">
        <v>4.910035496031647</v>
      </c>
      <c r="P1641" s="230">
        <v>44.744243107688874</v>
      </c>
      <c r="Q1641" s="231" t="s">
        <v>161</v>
      </c>
      <c r="R1641" s="232" t="s">
        <v>75</v>
      </c>
      <c r="S1641" s="232" t="s">
        <v>76</v>
      </c>
    </row>
    <row r="1642" ht="15.75" customHeight="1">
      <c r="A1642" s="227">
        <v>2018.0</v>
      </c>
      <c r="B1642" s="228" t="s">
        <v>42</v>
      </c>
      <c r="C1642" s="229" t="s">
        <v>120</v>
      </c>
      <c r="D1642" s="230">
        <v>0.0644004703117321</v>
      </c>
      <c r="E1642" s="230">
        <v>0.178745489881749</v>
      </c>
      <c r="F1642" s="230">
        <v>4.176618008036253</v>
      </c>
      <c r="G1642" s="230">
        <v>5.4909342054671715</v>
      </c>
      <c r="H1642" s="230">
        <v>7.6290081491446236</v>
      </c>
      <c r="I1642" s="230">
        <v>6.604465154123496</v>
      </c>
      <c r="J1642" s="230">
        <v>6.5123205186396165</v>
      </c>
      <c r="K1642" s="230">
        <v>7.3617231553019105</v>
      </c>
      <c r="L1642" s="230">
        <v>8.92111789237866</v>
      </c>
      <c r="M1642" s="230">
        <v>6.84709011627505</v>
      </c>
      <c r="N1642" s="230">
        <v>0.2981974127678052</v>
      </c>
      <c r="O1642" s="230">
        <v>0.13831771511678484</v>
      </c>
      <c r="P1642" s="230">
        <v>54.22293828744485</v>
      </c>
      <c r="Q1642" s="231" t="s">
        <v>161</v>
      </c>
      <c r="R1642" s="232" t="s">
        <v>75</v>
      </c>
      <c r="S1642" s="232" t="s">
        <v>76</v>
      </c>
    </row>
    <row r="1643" ht="15.75" customHeight="1">
      <c r="A1643" s="227">
        <v>2018.0</v>
      </c>
      <c r="B1643" s="228" t="s">
        <v>42</v>
      </c>
      <c r="C1643" s="229" t="s">
        <v>121</v>
      </c>
      <c r="D1643" s="230">
        <v>4.625948178736083</v>
      </c>
      <c r="E1643" s="230">
        <v>2.884480712456614</v>
      </c>
      <c r="F1643" s="230">
        <v>2.57673398498024</v>
      </c>
      <c r="G1643" s="230">
        <v>3.4058310969702337</v>
      </c>
      <c r="H1643" s="230">
        <v>3.6225970809413095</v>
      </c>
      <c r="I1643" s="230">
        <v>3.767418410543427</v>
      </c>
      <c r="J1643" s="230">
        <v>4.1315161485033105</v>
      </c>
      <c r="K1643" s="230">
        <v>4.406504155422935</v>
      </c>
      <c r="L1643" s="230">
        <v>4.305030550974441</v>
      </c>
      <c r="M1643" s="230">
        <v>3.4070256980493854</v>
      </c>
      <c r="N1643" s="230">
        <v>3.5095513111598757</v>
      </c>
      <c r="O1643" s="230">
        <v>5.973179680167149</v>
      </c>
      <c r="P1643" s="230">
        <v>46.61581700890501</v>
      </c>
      <c r="Q1643" s="231" t="s">
        <v>161</v>
      </c>
      <c r="R1643" s="232" t="s">
        <v>75</v>
      </c>
      <c r="S1643" s="232" t="s">
        <v>76</v>
      </c>
    </row>
    <row r="1644" ht="15.75" customHeight="1">
      <c r="A1644" s="227">
        <v>2018.0</v>
      </c>
      <c r="B1644" s="228" t="s">
        <v>42</v>
      </c>
      <c r="C1644" s="229" t="s">
        <v>122</v>
      </c>
      <c r="D1644" s="230">
        <v>132.3282640044945</v>
      </c>
      <c r="E1644" s="230">
        <v>168.80648162868323</v>
      </c>
      <c r="F1644" s="230">
        <v>191.1449046262749</v>
      </c>
      <c r="G1644" s="230">
        <v>205.59022621854155</v>
      </c>
      <c r="H1644" s="230">
        <v>258.57482803992366</v>
      </c>
      <c r="I1644" s="230">
        <v>323.1526348294649</v>
      </c>
      <c r="J1644" s="230">
        <v>198.31286900096404</v>
      </c>
      <c r="K1644" s="230">
        <v>279.95824649203536</v>
      </c>
      <c r="L1644" s="230">
        <v>165.0789647144501</v>
      </c>
      <c r="M1644" s="230">
        <v>152.66564117230928</v>
      </c>
      <c r="N1644" s="230">
        <v>94.13949727204842</v>
      </c>
      <c r="O1644" s="230">
        <v>83.03623780679193</v>
      </c>
      <c r="P1644" s="230">
        <v>2252.7887958059823</v>
      </c>
      <c r="Q1644" s="231" t="s">
        <v>161</v>
      </c>
      <c r="R1644" s="232" t="s">
        <v>75</v>
      </c>
      <c r="S1644" s="232" t="s">
        <v>76</v>
      </c>
    </row>
    <row r="1645" ht="15.75" customHeight="1">
      <c r="A1645" s="227">
        <v>2018.0</v>
      </c>
      <c r="B1645" s="228" t="s">
        <v>42</v>
      </c>
      <c r="C1645" s="229" t="s">
        <v>123</v>
      </c>
      <c r="D1645" s="230">
        <v>140.0284969458222</v>
      </c>
      <c r="E1645" s="230">
        <v>175.6194584431289</v>
      </c>
      <c r="F1645" s="230">
        <v>200.47803593011128</v>
      </c>
      <c r="G1645" s="230">
        <v>216.85321175984035</v>
      </c>
      <c r="H1645" s="230">
        <v>273.0366358040944</v>
      </c>
      <c r="I1645" s="230">
        <v>336.57083820156504</v>
      </c>
      <c r="J1645" s="230">
        <v>214.1963920051041</v>
      </c>
      <c r="K1645" s="230">
        <v>296.00732556192804</v>
      </c>
      <c r="L1645" s="230">
        <v>182.4796769678801</v>
      </c>
      <c r="M1645" s="230">
        <v>166.55582929241768</v>
      </c>
      <c r="N1645" s="230">
        <v>102.48812260002101</v>
      </c>
      <c r="O1645" s="230">
        <v>94.0577706981075</v>
      </c>
      <c r="P1645" s="230">
        <v>2398.3717942100207</v>
      </c>
      <c r="Q1645" s="231" t="s">
        <v>161</v>
      </c>
      <c r="R1645" s="232" t="s">
        <v>75</v>
      </c>
      <c r="S1645" s="232" t="s">
        <v>76</v>
      </c>
    </row>
    <row r="1646" ht="15.75" customHeight="1">
      <c r="A1646" s="227">
        <v>2018.0</v>
      </c>
      <c r="B1646" s="228" t="s">
        <v>42</v>
      </c>
      <c r="C1646" s="229" t="s">
        <v>124</v>
      </c>
      <c r="D1646" s="230">
        <v>2229.6129032258063</v>
      </c>
      <c r="E1646" s="230">
        <v>2230.0</v>
      </c>
      <c r="F1646" s="230">
        <v>2230.0</v>
      </c>
      <c r="G1646" s="230">
        <v>2230.0</v>
      </c>
      <c r="H1646" s="230">
        <v>2230.0</v>
      </c>
      <c r="I1646" s="230">
        <v>2230.0</v>
      </c>
      <c r="J1646" s="230">
        <v>2230.0</v>
      </c>
      <c r="K1646" s="230">
        <v>2230.0</v>
      </c>
      <c r="L1646" s="230">
        <v>2305.0</v>
      </c>
      <c r="M1646" s="230">
        <v>2305.0</v>
      </c>
      <c r="N1646" s="230">
        <v>2305.0</v>
      </c>
      <c r="O1646" s="230">
        <v>2219.4193548387098</v>
      </c>
      <c r="P1646" s="230">
        <v>2305.0</v>
      </c>
      <c r="Q1646" s="231" t="s">
        <v>161</v>
      </c>
      <c r="R1646" s="232" t="s">
        <v>75</v>
      </c>
      <c r="S1646" s="232" t="s">
        <v>76</v>
      </c>
    </row>
    <row r="1647" ht="15.75" customHeight="1">
      <c r="A1647" s="227">
        <v>2018.0</v>
      </c>
      <c r="B1647" s="228" t="s">
        <v>42</v>
      </c>
      <c r="C1647" s="229" t="s">
        <v>125</v>
      </c>
      <c r="D1647" s="230">
        <v>699.6699189575719</v>
      </c>
      <c r="E1647" s="230">
        <v>699.5408866995074</v>
      </c>
      <c r="F1647" s="230">
        <v>6544.5846813920225</v>
      </c>
      <c r="G1647" s="230">
        <v>9104.767741935484</v>
      </c>
      <c r="H1647" s="230">
        <v>9105.8</v>
      </c>
      <c r="I1647" s="230">
        <v>9105.8</v>
      </c>
      <c r="J1647" s="230">
        <v>9105.8</v>
      </c>
      <c r="K1647" s="230">
        <v>9105.8</v>
      </c>
      <c r="L1647" s="230">
        <v>9105.8</v>
      </c>
      <c r="M1647" s="230">
        <v>9104.380645161289</v>
      </c>
      <c r="N1647" s="230">
        <v>711.5408866995074</v>
      </c>
      <c r="O1647" s="230">
        <v>710.6376608930558</v>
      </c>
      <c r="P1647" s="230">
        <v>9105.8</v>
      </c>
      <c r="Q1647" s="231" t="s">
        <v>161</v>
      </c>
      <c r="R1647" s="232" t="s">
        <v>75</v>
      </c>
      <c r="S1647" s="232" t="s">
        <v>76</v>
      </c>
    </row>
    <row r="1648" ht="15.75" customHeight="1">
      <c r="A1648" s="227">
        <v>2018.0</v>
      </c>
      <c r="B1648" s="228" t="s">
        <v>42</v>
      </c>
      <c r="C1648" s="229" t="s">
        <v>126</v>
      </c>
      <c r="D1648" s="230">
        <v>2929.2828221833784</v>
      </c>
      <c r="E1648" s="230">
        <v>2929.5408866995076</v>
      </c>
      <c r="F1648" s="230">
        <v>8774.584681392022</v>
      </c>
      <c r="G1648" s="230">
        <v>11334.767741935484</v>
      </c>
      <c r="H1648" s="230">
        <v>11335.8</v>
      </c>
      <c r="I1648" s="230">
        <v>11335.8</v>
      </c>
      <c r="J1648" s="230">
        <v>11335.8</v>
      </c>
      <c r="K1648" s="230">
        <v>11335.8</v>
      </c>
      <c r="L1648" s="230">
        <v>11410.8</v>
      </c>
      <c r="M1648" s="230">
        <v>11409.380645161289</v>
      </c>
      <c r="N1648" s="230">
        <v>3016.5408866995076</v>
      </c>
      <c r="O1648" s="230">
        <v>2930.0570157317657</v>
      </c>
      <c r="P1648" s="230">
        <v>11410.8</v>
      </c>
      <c r="Q1648" s="231" t="s">
        <v>161</v>
      </c>
      <c r="R1648" s="232" t="s">
        <v>75</v>
      </c>
      <c r="S1648" s="232" t="s">
        <v>76</v>
      </c>
    </row>
    <row r="1649" ht="15.75" customHeight="1">
      <c r="A1649" s="227">
        <v>2018.0</v>
      </c>
      <c r="B1649" s="228" t="s">
        <v>42</v>
      </c>
      <c r="C1649" s="229" t="s">
        <v>127</v>
      </c>
      <c r="D1649" s="230">
        <v>6108.342675007347</v>
      </c>
      <c r="E1649" s="230">
        <v>4888.653590272026</v>
      </c>
      <c r="F1649" s="230">
        <v>14484.384874253872</v>
      </c>
      <c r="G1649" s="230">
        <v>19688.53473796937</v>
      </c>
      <c r="H1649" s="230">
        <v>23778.841830158708</v>
      </c>
      <c r="I1649" s="230">
        <v>23446.028557978854</v>
      </c>
      <c r="J1649" s="230">
        <v>27550.908081634498</v>
      </c>
      <c r="K1649" s="230">
        <v>31975.01655517632</v>
      </c>
      <c r="L1649" s="230">
        <v>26039.2026450229</v>
      </c>
      <c r="M1649" s="230">
        <v>20603.426051545594</v>
      </c>
      <c r="N1649" s="230">
        <v>6737.293836947877</v>
      </c>
      <c r="O1649" s="230">
        <v>9545.846667680655</v>
      </c>
      <c r="P1649" s="230">
        <v>214846.480103648</v>
      </c>
      <c r="Q1649" s="231" t="s">
        <v>161</v>
      </c>
      <c r="R1649" s="232" t="s">
        <v>75</v>
      </c>
      <c r="S1649" s="232" t="s">
        <v>76</v>
      </c>
    </row>
    <row r="1650" ht="15.75" customHeight="1">
      <c r="A1650" s="227">
        <v>2018.0</v>
      </c>
      <c r="B1650" s="228" t="s">
        <v>42</v>
      </c>
      <c r="C1650" s="229" t="s">
        <v>128</v>
      </c>
      <c r="D1650" s="230">
        <v>903.4890028140446</v>
      </c>
      <c r="E1650" s="230">
        <v>769.8477358866955</v>
      </c>
      <c r="F1650" s="230">
        <v>1515.2039082464125</v>
      </c>
      <c r="G1650" s="230">
        <v>1948.4329878345857</v>
      </c>
      <c r="H1650" s="230">
        <v>2249.618986290672</v>
      </c>
      <c r="I1650" s="230">
        <v>2228.400891360916</v>
      </c>
      <c r="J1650" s="230">
        <v>2375.1194511378776</v>
      </c>
      <c r="K1650" s="230">
        <v>2762.8937003944275</v>
      </c>
      <c r="L1650" s="230">
        <v>2428.981665619546</v>
      </c>
      <c r="M1650" s="230">
        <v>1970.6090874123834</v>
      </c>
      <c r="N1650" s="230">
        <v>898.5890104531546</v>
      </c>
      <c r="O1650" s="230">
        <v>1160.7821547410776</v>
      </c>
      <c r="P1650" s="230">
        <v>1767.6640485159828</v>
      </c>
      <c r="Q1650" s="231" t="s">
        <v>161</v>
      </c>
      <c r="R1650" s="232" t="s">
        <v>75</v>
      </c>
      <c r="S1650" s="232" t="s">
        <v>76</v>
      </c>
    </row>
    <row r="1651" ht="15.75" customHeight="1">
      <c r="A1651" s="227">
        <v>2018.0</v>
      </c>
      <c r="B1651" s="228" t="s">
        <v>42</v>
      </c>
      <c r="C1651" s="229" t="s">
        <v>129</v>
      </c>
      <c r="D1651" s="230">
        <v>79.23978389797554</v>
      </c>
      <c r="E1651" s="230">
        <v>57.05596691028178</v>
      </c>
      <c r="F1651" s="230">
        <v>216.09725718110656</v>
      </c>
      <c r="G1651" s="230">
        <v>304.0780617934091</v>
      </c>
      <c r="H1651" s="230">
        <v>366.8378481093509</v>
      </c>
      <c r="I1651" s="230">
        <v>358.68924873320384</v>
      </c>
      <c r="J1651" s="230">
        <v>379.9482278143936</v>
      </c>
      <c r="K1651" s="230">
        <v>444.43359175467015</v>
      </c>
      <c r="L1651" s="230">
        <v>396.9997973836556</v>
      </c>
      <c r="M1651" s="230">
        <v>307.4904643355087</v>
      </c>
      <c r="N1651" s="230">
        <v>76.28816397648293</v>
      </c>
      <c r="O1651" s="230">
        <v>122.40943793956973</v>
      </c>
      <c r="P1651" s="230">
        <v>3109.5678498296083</v>
      </c>
      <c r="Q1651" s="231" t="s">
        <v>161</v>
      </c>
      <c r="R1651" s="232" t="s">
        <v>75</v>
      </c>
      <c r="S1651" s="232" t="s">
        <v>76</v>
      </c>
    </row>
    <row r="1652" ht="15.75" customHeight="1">
      <c r="A1652" s="227">
        <v>2018.0</v>
      </c>
      <c r="B1652" s="228" t="s">
        <v>42</v>
      </c>
      <c r="C1652" s="229" t="s">
        <v>130</v>
      </c>
      <c r="D1652" s="230">
        <v>25.511798898804123</v>
      </c>
      <c r="E1652" s="230">
        <v>22.589058409984126</v>
      </c>
      <c r="F1652" s="230">
        <v>39.757166672389275</v>
      </c>
      <c r="G1652" s="230">
        <v>53.8267367101696</v>
      </c>
      <c r="H1652" s="230">
        <v>67.90324937760576</v>
      </c>
      <c r="I1652" s="230">
        <v>60.58693185983803</v>
      </c>
      <c r="J1652" s="230">
        <v>68.03504635071863</v>
      </c>
      <c r="K1652" s="230">
        <v>80.82061669037617</v>
      </c>
      <c r="L1652" s="230">
        <v>78.58014118405839</v>
      </c>
      <c r="M1652" s="230">
        <v>61.31950446477628</v>
      </c>
      <c r="N1652" s="230">
        <v>27.883021726009424</v>
      </c>
      <c r="O1652" s="230">
        <v>37.86763551297785</v>
      </c>
      <c r="P1652" s="230">
        <v>624.6809078577077</v>
      </c>
      <c r="Q1652" s="231" t="s">
        <v>161</v>
      </c>
      <c r="R1652" s="232" t="s">
        <v>75</v>
      </c>
      <c r="S1652" s="232" t="s">
        <v>76</v>
      </c>
    </row>
    <row r="1653" ht="15.75" customHeight="1">
      <c r="A1653" s="227">
        <v>2018.0</v>
      </c>
      <c r="B1653" s="228" t="s">
        <v>42</v>
      </c>
      <c r="C1653" s="229" t="s">
        <v>131</v>
      </c>
      <c r="D1653" s="230">
        <v>22.971815250785788</v>
      </c>
      <c r="E1653" s="230">
        <v>16.469072644132467</v>
      </c>
      <c r="F1653" s="230">
        <v>47.60452869770227</v>
      </c>
      <c r="G1653" s="230">
        <v>59.49892891134381</v>
      </c>
      <c r="H1653" s="230">
        <v>75.24570791996727</v>
      </c>
      <c r="I1653" s="230">
        <v>76.49279293704427</v>
      </c>
      <c r="J1653" s="230">
        <v>81.55897511818347</v>
      </c>
      <c r="K1653" s="230">
        <v>83.80923685175757</v>
      </c>
      <c r="L1653" s="230">
        <v>84.64140792329572</v>
      </c>
      <c r="M1653" s="230">
        <v>66.78442786982839</v>
      </c>
      <c r="N1653" s="230">
        <v>22.564847330366852</v>
      </c>
      <c r="O1653" s="230">
        <v>34.29414344743681</v>
      </c>
      <c r="P1653" s="230">
        <v>671.9358849018446</v>
      </c>
      <c r="Q1653" s="231" t="s">
        <v>161</v>
      </c>
      <c r="R1653" s="232" t="s">
        <v>75</v>
      </c>
      <c r="S1653" s="232" t="s">
        <v>76</v>
      </c>
    </row>
    <row r="1654" ht="15.75" customHeight="1">
      <c r="A1654" s="227">
        <v>2018.0</v>
      </c>
      <c r="B1654" s="228" t="s">
        <v>42</v>
      </c>
      <c r="C1654" s="229" t="s">
        <v>132</v>
      </c>
      <c r="D1654" s="230">
        <v>7.700232941327702</v>
      </c>
      <c r="E1654" s="230">
        <v>6.812976814445679</v>
      </c>
      <c r="F1654" s="230">
        <v>9.333131303836392</v>
      </c>
      <c r="G1654" s="230">
        <v>11.262985541298795</v>
      </c>
      <c r="H1654" s="230">
        <v>14.461807764170738</v>
      </c>
      <c r="I1654" s="230">
        <v>13.418203372100127</v>
      </c>
      <c r="J1654" s="230">
        <v>15.883523004140047</v>
      </c>
      <c r="K1654" s="230">
        <v>16.04907906989267</v>
      </c>
      <c r="L1654" s="230">
        <v>17.40071225343</v>
      </c>
      <c r="M1654" s="230">
        <v>13.890188120108398</v>
      </c>
      <c r="N1654" s="230">
        <v>8.348625327972597</v>
      </c>
      <c r="O1654" s="230">
        <v>11.02153289131558</v>
      </c>
      <c r="P1654" s="230">
        <v>145.58299840403873</v>
      </c>
      <c r="Q1654" s="231" t="s">
        <v>161</v>
      </c>
      <c r="R1654" s="232" t="s">
        <v>75</v>
      </c>
      <c r="S1654" s="232" t="s">
        <v>76</v>
      </c>
    </row>
    <row r="1655" ht="15.75" customHeight="1">
      <c r="A1655" s="227">
        <v>2019.0</v>
      </c>
      <c r="B1655" s="228" t="s">
        <v>42</v>
      </c>
      <c r="C1655" s="229" t="s">
        <v>73</v>
      </c>
      <c r="D1655" s="230">
        <v>18941.32645695657</v>
      </c>
      <c r="E1655" s="230">
        <v>22744.658861248987</v>
      </c>
      <c r="F1655" s="230">
        <v>35341.08130433163</v>
      </c>
      <c r="G1655" s="230">
        <v>41655.1781193273</v>
      </c>
      <c r="H1655" s="230">
        <v>50448.904362046305</v>
      </c>
      <c r="I1655" s="230">
        <v>59734.00662753375</v>
      </c>
      <c r="J1655" s="230">
        <v>45179.39516784826</v>
      </c>
      <c r="K1655" s="230">
        <v>59312.7364574588</v>
      </c>
      <c r="L1655" s="230">
        <v>37764.86829708537</v>
      </c>
      <c r="M1655" s="230">
        <v>34501.534390044435</v>
      </c>
      <c r="N1655" s="230">
        <v>14087.512460677524</v>
      </c>
      <c r="O1655" s="230">
        <v>15599.450106636352</v>
      </c>
      <c r="P1655" s="230">
        <v>435310.65261119534</v>
      </c>
      <c r="Q1655" s="231" t="s">
        <v>162</v>
      </c>
      <c r="R1655" s="232" t="s">
        <v>75</v>
      </c>
      <c r="S1655" s="232" t="s">
        <v>76</v>
      </c>
    </row>
    <row r="1656" ht="15.75" customHeight="1">
      <c r="A1656" s="227">
        <v>2019.0</v>
      </c>
      <c r="B1656" s="228" t="s">
        <v>42</v>
      </c>
      <c r="C1656" s="229" t="s">
        <v>77</v>
      </c>
      <c r="D1656" s="230">
        <v>9193.311909299526</v>
      </c>
      <c r="E1656" s="230">
        <v>11104.17503496091</v>
      </c>
      <c r="F1656" s="230">
        <v>16822.530008674155</v>
      </c>
      <c r="G1656" s="230">
        <v>19695.771730344357</v>
      </c>
      <c r="H1656" s="230">
        <v>23936.853678865875</v>
      </c>
      <c r="I1656" s="230">
        <v>28495.82304988752</v>
      </c>
      <c r="J1656" s="230">
        <v>21253.391016465306</v>
      </c>
      <c r="K1656" s="230">
        <v>28109.696195583623</v>
      </c>
      <c r="L1656" s="230">
        <v>17724.466585860424</v>
      </c>
      <c r="M1656" s="230">
        <v>16233.920101093989</v>
      </c>
      <c r="N1656" s="230">
        <v>6860.341331870224</v>
      </c>
      <c r="O1656" s="230">
        <v>7515.078571634642</v>
      </c>
      <c r="P1656" s="230">
        <v>206945.35921454054</v>
      </c>
      <c r="Q1656" s="231" t="s">
        <v>162</v>
      </c>
      <c r="R1656" s="232" t="s">
        <v>75</v>
      </c>
      <c r="S1656" s="232" t="s">
        <v>76</v>
      </c>
    </row>
    <row r="1657" ht="15.75" customHeight="1">
      <c r="A1657" s="227">
        <v>2019.0</v>
      </c>
      <c r="B1657" s="228" t="s">
        <v>42</v>
      </c>
      <c r="C1657" s="229" t="s">
        <v>78</v>
      </c>
      <c r="D1657" s="230">
        <v>28134.638366256095</v>
      </c>
      <c r="E1657" s="230">
        <v>33848.83389620989</v>
      </c>
      <c r="F1657" s="230">
        <v>52163.611313005786</v>
      </c>
      <c r="G1657" s="230">
        <v>61350.949849671655</v>
      </c>
      <c r="H1657" s="230">
        <v>74385.75804091219</v>
      </c>
      <c r="I1657" s="230">
        <v>88229.82967742128</v>
      </c>
      <c r="J1657" s="230">
        <v>66432.78618431356</v>
      </c>
      <c r="K1657" s="230">
        <v>87422.43265304243</v>
      </c>
      <c r="L1657" s="230">
        <v>55489.3348829458</v>
      </c>
      <c r="M1657" s="230">
        <v>50735.45449113842</v>
      </c>
      <c r="N1657" s="230">
        <v>20947.85379254775</v>
      </c>
      <c r="O1657" s="230">
        <v>23114.528678270995</v>
      </c>
      <c r="P1657" s="230">
        <v>642256.0118257359</v>
      </c>
      <c r="Q1657" s="231" t="s">
        <v>162</v>
      </c>
      <c r="R1657" s="232" t="s">
        <v>75</v>
      </c>
      <c r="S1657" s="232" t="s">
        <v>76</v>
      </c>
    </row>
    <row r="1658" ht="15.75" customHeight="1">
      <c r="A1658" s="227">
        <v>2019.0</v>
      </c>
      <c r="B1658" s="228" t="s">
        <v>42</v>
      </c>
      <c r="C1658" s="229" t="s">
        <v>79</v>
      </c>
      <c r="D1658" s="230">
        <v>15784.438714130476</v>
      </c>
      <c r="E1658" s="230">
        <v>18953.882384374156</v>
      </c>
      <c r="F1658" s="230">
        <v>29450.901086943028</v>
      </c>
      <c r="G1658" s="230">
        <v>34712.648432772745</v>
      </c>
      <c r="H1658" s="230">
        <v>42040.75363503859</v>
      </c>
      <c r="I1658" s="230">
        <v>49778.33885627813</v>
      </c>
      <c r="J1658" s="230">
        <v>37649.49597320689</v>
      </c>
      <c r="K1658" s="230">
        <v>49427.28038121567</v>
      </c>
      <c r="L1658" s="230">
        <v>31470.723580904472</v>
      </c>
      <c r="M1658" s="230">
        <v>28751.278658370364</v>
      </c>
      <c r="N1658" s="230">
        <v>11739.593717231272</v>
      </c>
      <c r="O1658" s="230">
        <v>12999.541755530292</v>
      </c>
      <c r="P1658" s="230">
        <v>362758.8771759961</v>
      </c>
      <c r="Q1658" s="231" t="s">
        <v>162</v>
      </c>
      <c r="R1658" s="232" t="s">
        <v>75</v>
      </c>
      <c r="S1658" s="232" t="s">
        <v>76</v>
      </c>
    </row>
    <row r="1659" ht="15.75" customHeight="1">
      <c r="A1659" s="227">
        <v>2019.0</v>
      </c>
      <c r="B1659" s="228" t="s">
        <v>42</v>
      </c>
      <c r="C1659" s="229" t="s">
        <v>80</v>
      </c>
      <c r="D1659" s="230">
        <v>3156.8877428260957</v>
      </c>
      <c r="E1659" s="230">
        <v>3790.7764768748316</v>
      </c>
      <c r="F1659" s="230">
        <v>5890.180217388605</v>
      </c>
      <c r="G1659" s="230">
        <v>6942.52968655455</v>
      </c>
      <c r="H1659" s="230">
        <v>8408.150727007718</v>
      </c>
      <c r="I1659" s="230">
        <v>9955.667771255627</v>
      </c>
      <c r="J1659" s="230">
        <v>7529.899194641379</v>
      </c>
      <c r="K1659" s="230">
        <v>9885.456076243136</v>
      </c>
      <c r="L1659" s="230">
        <v>6294.144716180896</v>
      </c>
      <c r="M1659" s="230">
        <v>5750.255731674072</v>
      </c>
      <c r="N1659" s="230">
        <v>2347.9187434462538</v>
      </c>
      <c r="O1659" s="230">
        <v>2599.9083511060585</v>
      </c>
      <c r="P1659" s="230">
        <v>72551.77543519923</v>
      </c>
      <c r="Q1659" s="231" t="s">
        <v>162</v>
      </c>
      <c r="R1659" s="232" t="s">
        <v>75</v>
      </c>
      <c r="S1659" s="232" t="s">
        <v>76</v>
      </c>
    </row>
    <row r="1660" ht="15.75" customHeight="1">
      <c r="A1660" s="227">
        <v>2019.0</v>
      </c>
      <c r="B1660" s="228" t="s">
        <v>42</v>
      </c>
      <c r="C1660" s="229" t="s">
        <v>81</v>
      </c>
      <c r="D1660" s="230">
        <v>2815.8211749256498</v>
      </c>
      <c r="E1660" s="230">
        <v>3033.4179500305468</v>
      </c>
      <c r="F1660" s="230">
        <v>3646.2931872945974</v>
      </c>
      <c r="G1660" s="230">
        <v>3756.5154679166126</v>
      </c>
      <c r="H1660" s="230">
        <v>4711.203883087868</v>
      </c>
      <c r="I1660" s="230">
        <v>5022.124799256618</v>
      </c>
      <c r="J1660" s="230">
        <v>6397.120540068526</v>
      </c>
      <c r="K1660" s="230">
        <v>7086.586749327676</v>
      </c>
      <c r="L1660" s="230">
        <v>5299.321587798548</v>
      </c>
      <c r="M1660" s="230">
        <v>4847.7362970219</v>
      </c>
      <c r="N1660" s="230">
        <v>4360.646121768241</v>
      </c>
      <c r="O1660" s="230">
        <v>4350.463082977874</v>
      </c>
      <c r="P1660" s="230">
        <v>55327.250841474655</v>
      </c>
      <c r="Q1660" s="231" t="s">
        <v>162</v>
      </c>
      <c r="R1660" s="232" t="s">
        <v>75</v>
      </c>
      <c r="S1660" s="232" t="s">
        <v>76</v>
      </c>
    </row>
    <row r="1661" ht="15.75" customHeight="1">
      <c r="A1661" s="227">
        <v>2019.0</v>
      </c>
      <c r="B1661" s="228" t="s">
        <v>42</v>
      </c>
      <c r="C1661" s="229" t="s">
        <v>82</v>
      </c>
      <c r="D1661" s="230">
        <v>321.1955654209927</v>
      </c>
      <c r="E1661" s="230">
        <v>532.1816350847618</v>
      </c>
      <c r="F1661" s="230">
        <v>11059.580736605043</v>
      </c>
      <c r="G1661" s="230">
        <v>15185.464030630872</v>
      </c>
      <c r="H1661" s="230">
        <v>17121.400464966533</v>
      </c>
      <c r="I1661" s="230">
        <v>16531.2757634486</v>
      </c>
      <c r="J1661" s="230">
        <v>18608.73982061828</v>
      </c>
      <c r="K1661" s="230">
        <v>19411.71960715807</v>
      </c>
      <c r="L1661" s="230">
        <v>16900.514000850762</v>
      </c>
      <c r="M1661" s="230">
        <v>15073.727385336264</v>
      </c>
      <c r="N1661" s="230">
        <v>579.9711497129754</v>
      </c>
      <c r="O1661" s="230">
        <v>417.7500437063991</v>
      </c>
      <c r="P1661" s="230">
        <v>131743.52020353955</v>
      </c>
      <c r="Q1661" s="231" t="s">
        <v>162</v>
      </c>
      <c r="R1661" s="232" t="s">
        <v>75</v>
      </c>
      <c r="S1661" s="232" t="s">
        <v>76</v>
      </c>
    </row>
    <row r="1662" ht="15.75" customHeight="1">
      <c r="A1662" s="227">
        <v>2019.0</v>
      </c>
      <c r="B1662" s="228" t="s">
        <v>42</v>
      </c>
      <c r="C1662" s="229" t="s">
        <v>83</v>
      </c>
      <c r="D1662" s="230">
        <v>3229.871284771678</v>
      </c>
      <c r="E1662" s="230">
        <v>1670.0988931852671</v>
      </c>
      <c r="F1662" s="230">
        <v>1758.4251966906402</v>
      </c>
      <c r="G1662" s="230">
        <v>3002.8424437969716</v>
      </c>
      <c r="H1662" s="230">
        <v>2841.8507103932943</v>
      </c>
      <c r="I1662" s="230">
        <v>3399.908372398566</v>
      </c>
      <c r="J1662" s="230">
        <v>4701.522183843227</v>
      </c>
      <c r="K1662" s="230">
        <v>5926.5545913486185</v>
      </c>
      <c r="L1662" s="230">
        <v>3353.3952936918345</v>
      </c>
      <c r="M1662" s="230">
        <v>2351.9983588495625</v>
      </c>
      <c r="N1662" s="230">
        <v>2128.2239605714412</v>
      </c>
      <c r="O1662" s="230">
        <v>4891.089712349545</v>
      </c>
      <c r="P1662" s="230">
        <v>39255.781001890646</v>
      </c>
      <c r="Q1662" s="231" t="s">
        <v>162</v>
      </c>
      <c r="R1662" s="232" t="s">
        <v>75</v>
      </c>
      <c r="S1662" s="232" t="s">
        <v>76</v>
      </c>
    </row>
    <row r="1663" ht="15.75" customHeight="1">
      <c r="A1663" s="227">
        <v>2019.0</v>
      </c>
      <c r="B1663" s="228" t="s">
        <v>42</v>
      </c>
      <c r="C1663" s="229" t="s">
        <v>84</v>
      </c>
      <c r="D1663" s="230">
        <v>21767.750341137773</v>
      </c>
      <c r="E1663" s="230">
        <v>28613.13541790932</v>
      </c>
      <c r="F1663" s="230">
        <v>35699.312192415506</v>
      </c>
      <c r="G1663" s="230">
        <v>39406.1279073272</v>
      </c>
      <c r="H1663" s="230">
        <v>49711.30298246449</v>
      </c>
      <c r="I1663" s="230">
        <v>63276.52074231749</v>
      </c>
      <c r="J1663" s="230">
        <v>36725.403639783544</v>
      </c>
      <c r="K1663" s="230">
        <v>54997.57170520806</v>
      </c>
      <c r="L1663" s="230">
        <v>29936.104000604653</v>
      </c>
      <c r="M1663" s="230">
        <v>28461.992449930694</v>
      </c>
      <c r="N1663" s="230">
        <v>13879.012560495092</v>
      </c>
      <c r="O1663" s="230">
        <v>13455.225839237173</v>
      </c>
      <c r="P1663" s="230">
        <v>415929.459778831</v>
      </c>
      <c r="Q1663" s="231" t="s">
        <v>162</v>
      </c>
      <c r="R1663" s="232" t="s">
        <v>75</v>
      </c>
      <c r="S1663" s="232" t="s">
        <v>76</v>
      </c>
    </row>
    <row r="1664" ht="15.75" customHeight="1">
      <c r="A1664" s="227">
        <v>2019.0</v>
      </c>
      <c r="B1664" s="228" t="s">
        <v>42</v>
      </c>
      <c r="C1664" s="229" t="s">
        <v>85</v>
      </c>
      <c r="D1664" s="230">
        <v>871.7933191870575</v>
      </c>
      <c r="E1664" s="230">
        <v>970.5837829342404</v>
      </c>
      <c r="F1664" s="230">
        <v>2749.522436848002</v>
      </c>
      <c r="G1664" s="230">
        <v>3387.453827378641</v>
      </c>
      <c r="H1664" s="230">
        <v>3903.35592829543</v>
      </c>
      <c r="I1664" s="230">
        <v>3916.275241349792</v>
      </c>
      <c r="J1664" s="230">
        <v>5506.735971655963</v>
      </c>
      <c r="K1664" s="230">
        <v>5834.074049617001</v>
      </c>
      <c r="L1664" s="230">
        <v>3983.4121899606052</v>
      </c>
      <c r="M1664" s="230">
        <v>3713.149620549879</v>
      </c>
      <c r="N1664" s="230">
        <v>1372.0759817477576</v>
      </c>
      <c r="O1664" s="230">
        <v>1332.707647389569</v>
      </c>
      <c r="P1664" s="230">
        <v>37541.13999691394</v>
      </c>
      <c r="Q1664" s="231" t="s">
        <v>162</v>
      </c>
      <c r="R1664" s="232" t="s">
        <v>75</v>
      </c>
      <c r="S1664" s="232" t="s">
        <v>76</v>
      </c>
    </row>
    <row r="1665" ht="15.75" customHeight="1">
      <c r="A1665" s="227">
        <v>2019.0</v>
      </c>
      <c r="B1665" s="228" t="s">
        <v>42</v>
      </c>
      <c r="C1665" s="229" t="s">
        <v>86</v>
      </c>
      <c r="D1665" s="230">
        <v>4436.7570067337765</v>
      </c>
      <c r="E1665" s="230">
        <v>5257.214164732676</v>
      </c>
      <c r="F1665" s="230">
        <v>7968.522868090196</v>
      </c>
      <c r="G1665" s="230">
        <v>9416.89551112808</v>
      </c>
      <c r="H1665" s="230">
        <v>11401.8637722892</v>
      </c>
      <c r="I1665" s="230">
        <v>13603.652386766633</v>
      </c>
      <c r="J1665" s="230">
        <v>9816.251797423443</v>
      </c>
      <c r="K1665" s="230">
        <v>13136.070254992494</v>
      </c>
      <c r="L1665" s="230">
        <v>8429.497132337361</v>
      </c>
      <c r="M1665" s="230">
        <v>7640.0712113298805</v>
      </c>
      <c r="N1665" s="230">
        <v>3155.497279034741</v>
      </c>
      <c r="O1665" s="230">
        <v>3631.190793430583</v>
      </c>
      <c r="P1665" s="230">
        <v>97893.48417828906</v>
      </c>
      <c r="Q1665" s="231" t="s">
        <v>162</v>
      </c>
      <c r="R1665" s="232" t="s">
        <v>75</v>
      </c>
      <c r="S1665" s="232" t="s">
        <v>76</v>
      </c>
    </row>
    <row r="1666" ht="15.75" customHeight="1">
      <c r="A1666" s="227">
        <v>2019.0</v>
      </c>
      <c r="B1666" s="228" t="s">
        <v>42</v>
      </c>
      <c r="C1666" s="229" t="s">
        <v>87</v>
      </c>
      <c r="D1666" s="230">
        <v>1757.8280165805131</v>
      </c>
      <c r="E1666" s="230">
        <v>2119.276131976828</v>
      </c>
      <c r="F1666" s="230">
        <v>3016.48464470282</v>
      </c>
      <c r="G1666" s="230">
        <v>3515.4547650336094</v>
      </c>
      <c r="H1666" s="230">
        <v>4317.695093880478</v>
      </c>
      <c r="I1666" s="230">
        <v>5233.067919489462</v>
      </c>
      <c r="J1666" s="230">
        <v>3612.3361467900377</v>
      </c>
      <c r="K1666" s="230">
        <v>4965.526517122296</v>
      </c>
      <c r="L1666" s="230">
        <v>3073.206758373395</v>
      </c>
      <c r="M1666" s="230">
        <v>2776.5906783959617</v>
      </c>
      <c r="N1666" s="230">
        <v>1220.6172800204738</v>
      </c>
      <c r="O1666" s="230">
        <v>1375.5041312409605</v>
      </c>
      <c r="P1666" s="230">
        <v>36983.58808360683</v>
      </c>
      <c r="Q1666" s="231" t="s">
        <v>162</v>
      </c>
      <c r="R1666" s="232" t="s">
        <v>75</v>
      </c>
      <c r="S1666" s="232" t="s">
        <v>76</v>
      </c>
    </row>
    <row r="1667" ht="15.75" customHeight="1">
      <c r="A1667" s="227">
        <v>2019.0</v>
      </c>
      <c r="B1667" s="228" t="s">
        <v>42</v>
      </c>
      <c r="C1667" s="229" t="s">
        <v>88</v>
      </c>
      <c r="D1667" s="230">
        <v>6307.547541618106</v>
      </c>
      <c r="E1667" s="230">
        <v>7740.969834855428</v>
      </c>
      <c r="F1667" s="230">
        <v>11597.140366559835</v>
      </c>
      <c r="G1667" s="230">
        <v>13565.380870478122</v>
      </c>
      <c r="H1667" s="230">
        <v>16511.36403915206</v>
      </c>
      <c r="I1667" s="230">
        <v>19893.971313871654</v>
      </c>
      <c r="J1667" s="230">
        <v>13708.356392267258</v>
      </c>
      <c r="K1667" s="230">
        <v>18657.95522748615</v>
      </c>
      <c r="L1667" s="230">
        <v>11720.433961137049</v>
      </c>
      <c r="M1667" s="230">
        <v>10785.756292636115</v>
      </c>
      <c r="N1667" s="230">
        <v>4304.636169554857</v>
      </c>
      <c r="O1667" s="230">
        <v>4719.1766709204185</v>
      </c>
      <c r="P1667" s="230">
        <v>139512.68868053707</v>
      </c>
      <c r="Q1667" s="231" t="s">
        <v>162</v>
      </c>
      <c r="R1667" s="232" t="s">
        <v>75</v>
      </c>
      <c r="S1667" s="232" t="s">
        <v>76</v>
      </c>
    </row>
    <row r="1668" ht="15.75" customHeight="1">
      <c r="A1668" s="227">
        <v>2019.0</v>
      </c>
      <c r="B1668" s="228" t="s">
        <v>42</v>
      </c>
      <c r="C1668" s="229" t="s">
        <v>89</v>
      </c>
      <c r="D1668" s="230">
        <v>2410.5128300110227</v>
      </c>
      <c r="E1668" s="230">
        <v>2865.838469874985</v>
      </c>
      <c r="F1668" s="230">
        <v>4119.230770742173</v>
      </c>
      <c r="G1668" s="230">
        <v>4827.463458754295</v>
      </c>
      <c r="H1668" s="230">
        <v>5906.47480142142</v>
      </c>
      <c r="I1668" s="230">
        <v>7131.37199480059</v>
      </c>
      <c r="J1668" s="230">
        <v>5005.8156650701885</v>
      </c>
      <c r="K1668" s="230">
        <v>6833.654331997727</v>
      </c>
      <c r="L1668" s="230">
        <v>4264.1735390960675</v>
      </c>
      <c r="M1668" s="230">
        <v>3835.7108554585257</v>
      </c>
      <c r="N1668" s="230">
        <v>1686.767006873442</v>
      </c>
      <c r="O1668" s="230">
        <v>1940.962512548761</v>
      </c>
      <c r="P1668" s="230">
        <v>50827.9762366492</v>
      </c>
      <c r="Q1668" s="231" t="s">
        <v>162</v>
      </c>
      <c r="R1668" s="232" t="s">
        <v>75</v>
      </c>
      <c r="S1668" s="232" t="s">
        <v>76</v>
      </c>
    </row>
    <row r="1669" ht="15.75" customHeight="1">
      <c r="A1669" s="227">
        <v>2019.0</v>
      </c>
      <c r="B1669" s="228" t="s">
        <v>42</v>
      </c>
      <c r="C1669" s="229" t="s">
        <v>90</v>
      </c>
      <c r="D1669" s="230">
        <v>15784.438714130476</v>
      </c>
      <c r="E1669" s="230">
        <v>18953.88238437416</v>
      </c>
      <c r="F1669" s="230">
        <v>29450.901086943028</v>
      </c>
      <c r="G1669" s="230">
        <v>34712.648432772745</v>
      </c>
      <c r="H1669" s="230">
        <v>42040.753635038585</v>
      </c>
      <c r="I1669" s="230">
        <v>49778.33885627813</v>
      </c>
      <c r="J1669" s="230">
        <v>37649.49597320689</v>
      </c>
      <c r="K1669" s="230">
        <v>49427.28038121567</v>
      </c>
      <c r="L1669" s="230">
        <v>31470.72358090448</v>
      </c>
      <c r="M1669" s="230">
        <v>28751.27865837036</v>
      </c>
      <c r="N1669" s="230">
        <v>11739.593717231272</v>
      </c>
      <c r="O1669" s="230">
        <v>12999.541755530292</v>
      </c>
      <c r="P1669" s="230">
        <v>362758.8771759961</v>
      </c>
      <c r="Q1669" s="231" t="s">
        <v>162</v>
      </c>
      <c r="R1669" s="232" t="s">
        <v>75</v>
      </c>
      <c r="S1669" s="232" t="s">
        <v>76</v>
      </c>
    </row>
    <row r="1670" ht="15.75" customHeight="1">
      <c r="A1670" s="227">
        <v>2019.0</v>
      </c>
      <c r="B1670" s="228" t="s">
        <v>42</v>
      </c>
      <c r="C1670" s="229" t="s">
        <v>91</v>
      </c>
      <c r="D1670" s="230">
        <v>159821.0</v>
      </c>
      <c r="E1670" s="230">
        <v>159821.0</v>
      </c>
      <c r="F1670" s="230">
        <v>159821.0</v>
      </c>
      <c r="G1670" s="230">
        <v>159821.0</v>
      </c>
      <c r="H1670" s="230">
        <v>159821.0</v>
      </c>
      <c r="I1670" s="230">
        <v>159821.0</v>
      </c>
      <c r="J1670" s="230">
        <v>159821.0</v>
      </c>
      <c r="K1670" s="230">
        <v>159821.0</v>
      </c>
      <c r="L1670" s="230">
        <v>159821.0</v>
      </c>
      <c r="M1670" s="230">
        <v>159821.0</v>
      </c>
      <c r="N1670" s="230">
        <v>159821.0</v>
      </c>
      <c r="O1670" s="230">
        <v>159821.0</v>
      </c>
      <c r="P1670" s="230">
        <v>159821.0</v>
      </c>
      <c r="Q1670" s="231" t="s">
        <v>162</v>
      </c>
      <c r="R1670" s="232" t="s">
        <v>75</v>
      </c>
      <c r="S1670" s="232" t="s">
        <v>76</v>
      </c>
    </row>
    <row r="1671" ht="15.75" customHeight="1">
      <c r="A1671" s="227">
        <v>2019.0</v>
      </c>
      <c r="B1671" s="228" t="s">
        <v>42</v>
      </c>
      <c r="C1671" s="229" t="s">
        <v>92</v>
      </c>
      <c r="D1671" s="230">
        <v>520.0220565910959</v>
      </c>
      <c r="E1671" s="230">
        <v>534.4432080051874</v>
      </c>
      <c r="F1671" s="230">
        <v>556.672278995256</v>
      </c>
      <c r="G1671" s="230">
        <v>561.2974263862377</v>
      </c>
      <c r="H1671" s="230">
        <v>608.2118882176603</v>
      </c>
      <c r="I1671" s="230">
        <v>621.96930104394</v>
      </c>
      <c r="J1671" s="230">
        <v>682.0224713004274</v>
      </c>
      <c r="K1671" s="230">
        <v>753.6119109417648</v>
      </c>
      <c r="L1671" s="230">
        <v>649.7277743920201</v>
      </c>
      <c r="M1671" s="230">
        <v>608.1145756809232</v>
      </c>
      <c r="N1671" s="230">
        <v>589.5754728755952</v>
      </c>
      <c r="O1671" s="230">
        <v>575.7540796670637</v>
      </c>
      <c r="P1671" s="230">
        <v>605.1185370080976</v>
      </c>
      <c r="Q1671" s="231" t="s">
        <v>162</v>
      </c>
      <c r="R1671" s="232" t="s">
        <v>75</v>
      </c>
      <c r="S1671" s="232" t="s">
        <v>76</v>
      </c>
    </row>
    <row r="1672" ht="15.75" customHeight="1">
      <c r="A1672" s="227">
        <v>2019.0</v>
      </c>
      <c r="B1672" s="228" t="s">
        <v>42</v>
      </c>
      <c r="C1672" s="229" t="s">
        <v>93</v>
      </c>
      <c r="D1672" s="230">
        <v>126.31688266074202</v>
      </c>
      <c r="E1672" s="230">
        <v>140.96913200686518</v>
      </c>
      <c r="F1672" s="230">
        <v>921.6001687224299</v>
      </c>
      <c r="G1672" s="230">
        <v>1233.446928577521</v>
      </c>
      <c r="H1672" s="230">
        <v>1384.6925830976647</v>
      </c>
      <c r="I1672" s="230">
        <v>1340.9086570696215</v>
      </c>
      <c r="J1672" s="230">
        <v>1369.3483358371461</v>
      </c>
      <c r="K1672" s="230">
        <v>1440.2247584814597</v>
      </c>
      <c r="L1672" s="230">
        <v>1368.3742479819093</v>
      </c>
      <c r="M1672" s="230">
        <v>1222.1313606566039</v>
      </c>
      <c r="N1672" s="230">
        <v>150.02387553380078</v>
      </c>
      <c r="O1672" s="230">
        <v>136.65907862818418</v>
      </c>
      <c r="P1672" s="230">
        <v>902.8913341044959</v>
      </c>
      <c r="Q1672" s="231" t="s">
        <v>162</v>
      </c>
      <c r="R1672" s="232" t="s">
        <v>75</v>
      </c>
      <c r="S1672" s="232" t="s">
        <v>76</v>
      </c>
    </row>
    <row r="1673" ht="15.75" customHeight="1">
      <c r="A1673" s="227">
        <v>2019.0</v>
      </c>
      <c r="B1673" s="228" t="s">
        <v>42</v>
      </c>
      <c r="C1673" s="229" t="s">
        <v>94</v>
      </c>
      <c r="D1673" s="230">
        <v>310.9182889422582</v>
      </c>
      <c r="E1673" s="230">
        <v>160.7693447976611</v>
      </c>
      <c r="F1673" s="230">
        <v>169.27193227969644</v>
      </c>
      <c r="G1673" s="230">
        <v>289.0637280161902</v>
      </c>
      <c r="H1673" s="230">
        <v>273.566121495546</v>
      </c>
      <c r="I1673" s="230">
        <v>327.28663172760054</v>
      </c>
      <c r="J1673" s="230">
        <v>452.58436140062463</v>
      </c>
      <c r="K1673" s="230">
        <v>570.5101071838089</v>
      </c>
      <c r="L1673" s="230">
        <v>322.80912610280404</v>
      </c>
      <c r="M1673" s="230">
        <v>226.41128418224258</v>
      </c>
      <c r="N1673" s="230">
        <v>204.87000687198122</v>
      </c>
      <c r="O1673" s="230">
        <v>470.83277020876824</v>
      </c>
      <c r="P1673" s="230">
        <v>314.9078086007652</v>
      </c>
      <c r="Q1673" s="231" t="s">
        <v>162</v>
      </c>
      <c r="R1673" s="232" t="s">
        <v>75</v>
      </c>
      <c r="S1673" s="232" t="s">
        <v>76</v>
      </c>
    </row>
    <row r="1674" ht="15.75" customHeight="1">
      <c r="A1674" s="227">
        <v>2019.0</v>
      </c>
      <c r="B1674" s="228" t="s">
        <v>42</v>
      </c>
      <c r="C1674" s="229" t="s">
        <v>95</v>
      </c>
      <c r="D1674" s="230">
        <v>2044.903568594009</v>
      </c>
      <c r="E1674" s="230">
        <v>2687.971968061817</v>
      </c>
      <c r="F1674" s="230">
        <v>3353.6607942741757</v>
      </c>
      <c r="G1674" s="230">
        <v>3701.886061688147</v>
      </c>
      <c r="H1674" s="230">
        <v>4669.973666327259</v>
      </c>
      <c r="I1674" s="230">
        <v>5944.315836333437</v>
      </c>
      <c r="J1674" s="230">
        <v>3450.053762290778</v>
      </c>
      <c r="K1674" s="230">
        <v>5166.575731597004</v>
      </c>
      <c r="L1674" s="230">
        <v>2812.2541347301267</v>
      </c>
      <c r="M1674" s="230">
        <v>2673.773312263965</v>
      </c>
      <c r="N1674" s="230">
        <v>1303.8206460812444</v>
      </c>
      <c r="O1674" s="230">
        <v>1264.0093212983923</v>
      </c>
      <c r="P1674" s="230">
        <v>3256.09990029503</v>
      </c>
      <c r="Q1674" s="231" t="s">
        <v>162</v>
      </c>
      <c r="R1674" s="232" t="s">
        <v>75</v>
      </c>
      <c r="S1674" s="232" t="s">
        <v>76</v>
      </c>
    </row>
    <row r="1675" ht="15.75" customHeight="1">
      <c r="A1675" s="227">
        <v>2019.0</v>
      </c>
      <c r="B1675" s="228" t="s">
        <v>42</v>
      </c>
      <c r="C1675" s="229" t="s">
        <v>96</v>
      </c>
      <c r="D1675" s="230">
        <v>3002.160796788105</v>
      </c>
      <c r="E1675" s="230">
        <v>3524.1536528715305</v>
      </c>
      <c r="F1675" s="230">
        <v>5001.205174271558</v>
      </c>
      <c r="G1675" s="230">
        <v>5785.694144668096</v>
      </c>
      <c r="H1675" s="230">
        <v>6936.44425913813</v>
      </c>
      <c r="I1675" s="230">
        <v>8234.4804261746</v>
      </c>
      <c r="J1675" s="230">
        <v>5954.008930828977</v>
      </c>
      <c r="K1675" s="230">
        <v>7930.9225082040375</v>
      </c>
      <c r="L1675" s="230">
        <v>5153.16528320686</v>
      </c>
      <c r="M1675" s="230">
        <v>4730.430532783735</v>
      </c>
      <c r="N1675" s="230">
        <v>2248.2900013626218</v>
      </c>
      <c r="O1675" s="230">
        <v>2447.2552498024083</v>
      </c>
      <c r="P1675" s="230">
        <v>5079.017580008388</v>
      </c>
      <c r="Q1675" s="231" t="s">
        <v>162</v>
      </c>
      <c r="R1675" s="232" t="s">
        <v>75</v>
      </c>
      <c r="S1675" s="232" t="s">
        <v>76</v>
      </c>
    </row>
    <row r="1676" ht="15.75" customHeight="1">
      <c r="A1676" s="227">
        <v>2019.0</v>
      </c>
      <c r="B1676" s="228" t="s">
        <v>42</v>
      </c>
      <c r="C1676" s="229" t="s">
        <v>97</v>
      </c>
      <c r="D1676" s="230">
        <v>1109.1796565872605</v>
      </c>
      <c r="E1676" s="230">
        <v>1339.7266592797696</v>
      </c>
      <c r="F1676" s="230">
        <v>2029.6502764227218</v>
      </c>
      <c r="G1676" s="230">
        <v>2376.3089449826975</v>
      </c>
      <c r="H1676" s="230">
        <v>2887.9985151430506</v>
      </c>
      <c r="I1676" s="230">
        <v>3438.041430169842</v>
      </c>
      <c r="J1676" s="230">
        <v>2564.236825807201</v>
      </c>
      <c r="K1676" s="230">
        <v>3391.4549490538593</v>
      </c>
      <c r="L1676" s="230">
        <v>2138.4695694932625</v>
      </c>
      <c r="M1676" s="230">
        <v>1958.634070120267</v>
      </c>
      <c r="N1676" s="230">
        <v>827.7050879626895</v>
      </c>
      <c r="O1676" s="230">
        <v>906.699604185094</v>
      </c>
      <c r="P1676" s="230">
        <v>2080.67546576731</v>
      </c>
      <c r="Q1676" s="231" t="s">
        <v>162</v>
      </c>
      <c r="R1676" s="232" t="s">
        <v>75</v>
      </c>
      <c r="S1676" s="232" t="s">
        <v>76</v>
      </c>
    </row>
    <row r="1677" ht="15.75" customHeight="1">
      <c r="A1677" s="227">
        <v>2019.0</v>
      </c>
      <c r="B1677" s="228" t="s">
        <v>42</v>
      </c>
      <c r="C1677" s="229" t="s">
        <v>98</v>
      </c>
      <c r="D1677" s="230">
        <v>4111.3404533753655</v>
      </c>
      <c r="E1677" s="230">
        <v>4863.8803121513</v>
      </c>
      <c r="F1677" s="230">
        <v>7030.855450694279</v>
      </c>
      <c r="G1677" s="230">
        <v>8162.003089650793</v>
      </c>
      <c r="H1677" s="230">
        <v>9824.44277428118</v>
      </c>
      <c r="I1677" s="230">
        <v>11672.521856344441</v>
      </c>
      <c r="J1677" s="230">
        <v>8518.245756636177</v>
      </c>
      <c r="K1677" s="230">
        <v>11322.377457257897</v>
      </c>
      <c r="L1677" s="230">
        <v>7291.634852700123</v>
      </c>
      <c r="M1677" s="230">
        <v>6689.064602904002</v>
      </c>
      <c r="N1677" s="230">
        <v>3075.9950893253113</v>
      </c>
      <c r="O1677" s="230">
        <v>3353.9548539875022</v>
      </c>
      <c r="P1677" s="230">
        <v>7159.693045775697</v>
      </c>
      <c r="Q1677" s="231" t="s">
        <v>162</v>
      </c>
      <c r="R1677" s="232" t="s">
        <v>75</v>
      </c>
      <c r="S1677" s="232" t="s">
        <v>76</v>
      </c>
    </row>
    <row r="1678" ht="15.75" customHeight="1">
      <c r="A1678" s="227">
        <v>2019.0</v>
      </c>
      <c r="B1678" s="228" t="s">
        <v>42</v>
      </c>
      <c r="C1678" s="229" t="s">
        <v>99</v>
      </c>
      <c r="D1678" s="230">
        <v>500.352027807313</v>
      </c>
      <c r="E1678" s="230">
        <v>505.2027027027027</v>
      </c>
      <c r="F1678" s="230">
        <v>511.5584132519616</v>
      </c>
      <c r="G1678" s="230">
        <v>518.3326068003487</v>
      </c>
      <c r="H1678" s="230">
        <v>525.0490119025175</v>
      </c>
      <c r="I1678" s="230">
        <v>526.4208273573446</v>
      </c>
      <c r="J1678" s="230">
        <v>550.8950398151003</v>
      </c>
      <c r="K1678" s="230">
        <v>606.0711492569069</v>
      </c>
      <c r="L1678" s="230">
        <v>531.4981268420588</v>
      </c>
      <c r="M1678" s="230">
        <v>518.2698343504795</v>
      </c>
      <c r="N1678" s="230">
        <v>508.85135135135135</v>
      </c>
      <c r="O1678" s="230">
        <v>492.1042902332505</v>
      </c>
      <c r="P1678" s="230">
        <v>524.5504484726113</v>
      </c>
      <c r="Q1678" s="231" t="s">
        <v>162</v>
      </c>
      <c r="R1678" s="232" t="s">
        <v>75</v>
      </c>
      <c r="S1678" s="232" t="s">
        <v>76</v>
      </c>
    </row>
    <row r="1679" ht="15.75" customHeight="1">
      <c r="A1679" s="227">
        <v>2019.0</v>
      </c>
      <c r="B1679" s="228" t="s">
        <v>42</v>
      </c>
      <c r="C1679" s="229" t="s">
        <v>100</v>
      </c>
      <c r="D1679" s="230">
        <v>828.5365727769797</v>
      </c>
      <c r="E1679" s="230">
        <v>981.7518065089673</v>
      </c>
      <c r="F1679" s="230">
        <v>1488.0717193215894</v>
      </c>
      <c r="G1679" s="230">
        <v>1758.5462357184147</v>
      </c>
      <c r="H1679" s="230">
        <v>2129.226621792621</v>
      </c>
      <c r="I1679" s="230">
        <v>2540.3968503739425</v>
      </c>
      <c r="J1679" s="230">
        <v>1833.1235200416077</v>
      </c>
      <c r="K1679" s="230">
        <v>2453.078816872464</v>
      </c>
      <c r="L1679" s="230">
        <v>1574.1557749635965</v>
      </c>
      <c r="M1679" s="230">
        <v>1426.735430315433</v>
      </c>
      <c r="N1679" s="230">
        <v>589.2693462839009</v>
      </c>
      <c r="O1679" s="230">
        <v>678.102129668609</v>
      </c>
      <c r="P1679" s="230">
        <v>1523.4162353865106</v>
      </c>
      <c r="Q1679" s="231" t="s">
        <v>162</v>
      </c>
      <c r="R1679" s="232" t="s">
        <v>75</v>
      </c>
      <c r="S1679" s="232" t="s">
        <v>76</v>
      </c>
    </row>
    <row r="1680" ht="15.75" customHeight="1">
      <c r="A1680" s="227">
        <v>2019.0</v>
      </c>
      <c r="B1680" s="228" t="s">
        <v>42</v>
      </c>
      <c r="C1680" s="229" t="s">
        <v>101</v>
      </c>
      <c r="D1680" s="230">
        <v>398.3514682505938</v>
      </c>
      <c r="E1680" s="230">
        <v>480.261294528492</v>
      </c>
      <c r="F1680" s="230">
        <v>683.5828510176108</v>
      </c>
      <c r="G1680" s="230">
        <v>796.6573259788202</v>
      </c>
      <c r="H1680" s="230">
        <v>978.4575987425078</v>
      </c>
      <c r="I1680" s="230">
        <v>1185.8954741424939</v>
      </c>
      <c r="J1680" s="230">
        <v>818.6121704259428</v>
      </c>
      <c r="K1680" s="230">
        <v>1125.2663856050935</v>
      </c>
      <c r="L1680" s="230">
        <v>696.4369738611556</v>
      </c>
      <c r="M1680" s="230">
        <v>629.2191062135591</v>
      </c>
      <c r="N1680" s="230">
        <v>276.61106836496435</v>
      </c>
      <c r="O1680" s="230">
        <v>311.71086425763383</v>
      </c>
      <c r="P1680" s="230">
        <v>698.4218817824056</v>
      </c>
      <c r="Q1680" s="231" t="s">
        <v>162</v>
      </c>
      <c r="R1680" s="232" t="s">
        <v>75</v>
      </c>
      <c r="S1680" s="232" t="s">
        <v>76</v>
      </c>
    </row>
    <row r="1681" ht="15.75" customHeight="1">
      <c r="A1681" s="227">
        <v>2019.0</v>
      </c>
      <c r="B1681" s="228" t="s">
        <v>42</v>
      </c>
      <c r="C1681" s="229" t="s">
        <v>102</v>
      </c>
      <c r="D1681" s="230">
        <v>1073.8152930094438</v>
      </c>
      <c r="E1681" s="230">
        <v>1317.84528559576</v>
      </c>
      <c r="F1681" s="230">
        <v>1974.331005612115</v>
      </c>
      <c r="G1681" s="230">
        <v>2309.4100104840904</v>
      </c>
      <c r="H1681" s="230">
        <v>2810.9427787426966</v>
      </c>
      <c r="I1681" s="230">
        <v>3386.8077084752886</v>
      </c>
      <c r="J1681" s="230">
        <v>2333.750580382323</v>
      </c>
      <c r="K1681" s="230">
        <v>3176.3847243901073</v>
      </c>
      <c r="L1681" s="230">
        <v>1995.3208668083344</v>
      </c>
      <c r="M1681" s="230">
        <v>1836.1986140074878</v>
      </c>
      <c r="N1681" s="230">
        <v>732.8338184073037</v>
      </c>
      <c r="O1681" s="230">
        <v>803.4064026012469</v>
      </c>
      <c r="P1681" s="230">
        <v>1979.2539240430162</v>
      </c>
      <c r="Q1681" s="231" t="s">
        <v>162</v>
      </c>
      <c r="R1681" s="232" t="s">
        <v>75</v>
      </c>
      <c r="S1681" s="232" t="s">
        <v>76</v>
      </c>
    </row>
    <row r="1682" ht="15.75" customHeight="1">
      <c r="A1682" s="227">
        <v>2019.0</v>
      </c>
      <c r="B1682" s="228" t="s">
        <v>42</v>
      </c>
      <c r="C1682" s="229" t="s">
        <v>103</v>
      </c>
      <c r="D1682" s="230">
        <v>201.10543494377453</v>
      </c>
      <c r="E1682" s="230">
        <v>239.09256353560855</v>
      </c>
      <c r="F1682" s="230">
        <v>343.66118506828116</v>
      </c>
      <c r="G1682" s="230">
        <v>402.7479656864225</v>
      </c>
      <c r="H1682" s="230">
        <v>492.7682479577871</v>
      </c>
      <c r="I1682" s="230">
        <v>594.9595658255291</v>
      </c>
      <c r="J1682" s="230">
        <v>417.62762016400336</v>
      </c>
      <c r="K1682" s="230">
        <v>570.1214320794664</v>
      </c>
      <c r="L1682" s="230">
        <v>355.75354073171536</v>
      </c>
      <c r="M1682" s="230">
        <v>320.00754789677546</v>
      </c>
      <c r="N1682" s="230">
        <v>140.72441695510122</v>
      </c>
      <c r="O1682" s="230">
        <v>161.9315630416682</v>
      </c>
      <c r="P1682" s="230">
        <v>353.37509032384446</v>
      </c>
      <c r="Q1682" s="231" t="s">
        <v>162</v>
      </c>
      <c r="R1682" s="232" t="s">
        <v>75</v>
      </c>
      <c r="S1682" s="232" t="s">
        <v>76</v>
      </c>
    </row>
    <row r="1683" ht="15.75" customHeight="1">
      <c r="A1683" s="227">
        <v>2019.0</v>
      </c>
      <c r="B1683" s="228" t="s">
        <v>42</v>
      </c>
      <c r="C1683" s="229" t="s">
        <v>104</v>
      </c>
      <c r="D1683" s="230">
        <v>21.032511952392717</v>
      </c>
      <c r="E1683" s="230">
        <v>22.68304292495235</v>
      </c>
      <c r="F1683" s="230">
        <v>26.43746461535671</v>
      </c>
      <c r="G1683" s="230">
        <v>27.22721277151919</v>
      </c>
      <c r="H1683" s="230">
        <v>34.15038747076032</v>
      </c>
      <c r="I1683" s="230">
        <v>36.23742878758304</v>
      </c>
      <c r="J1683" s="230">
        <v>43.42834764916526</v>
      </c>
      <c r="K1683" s="230">
        <v>48.123909704295116</v>
      </c>
      <c r="L1683" s="230">
        <v>39.3057534743575</v>
      </c>
      <c r="M1683" s="230">
        <v>35.571701595753</v>
      </c>
      <c r="N1683" s="230">
        <v>32.080203487181436</v>
      </c>
      <c r="O1683" s="230">
        <v>32.53711991003967</v>
      </c>
      <c r="P1683" s="230">
        <v>398.8150843433564</v>
      </c>
      <c r="Q1683" s="231" t="s">
        <v>162</v>
      </c>
      <c r="R1683" s="232" t="s">
        <v>75</v>
      </c>
      <c r="S1683" s="232" t="s">
        <v>76</v>
      </c>
    </row>
    <row r="1684" ht="15.75" customHeight="1">
      <c r="A1684" s="227">
        <v>2019.0</v>
      </c>
      <c r="B1684" s="228" t="s">
        <v>42</v>
      </c>
      <c r="C1684" s="229" t="s">
        <v>105</v>
      </c>
      <c r="D1684" s="230">
        <v>5.27922229001574</v>
      </c>
      <c r="E1684" s="230">
        <v>8.776545814559357</v>
      </c>
      <c r="F1684" s="230">
        <v>180.27242349198718</v>
      </c>
      <c r="G1684" s="230">
        <v>247.7360386648988</v>
      </c>
      <c r="H1684" s="230">
        <v>280.8645726227436</v>
      </c>
      <c r="I1684" s="230">
        <v>271.13117281816665</v>
      </c>
      <c r="J1684" s="230">
        <v>275.6738396609148</v>
      </c>
      <c r="K1684" s="230">
        <v>288.60173361861763</v>
      </c>
      <c r="L1684" s="230">
        <v>277.54307961726386</v>
      </c>
      <c r="M1684" s="230">
        <v>245.72668368937957</v>
      </c>
      <c r="N1684" s="230">
        <v>9.740980830243675</v>
      </c>
      <c r="O1684" s="230">
        <v>6.8799602451274575</v>
      </c>
      <c r="P1684" s="230">
        <v>2098.226253363918</v>
      </c>
      <c r="Q1684" s="231" t="s">
        <v>162</v>
      </c>
      <c r="R1684" s="232" t="s">
        <v>75</v>
      </c>
      <c r="S1684" s="232" t="s">
        <v>76</v>
      </c>
    </row>
    <row r="1685" ht="15.75" customHeight="1">
      <c r="A1685" s="227">
        <v>2019.0</v>
      </c>
      <c r="B1685" s="228" t="s">
        <v>42</v>
      </c>
      <c r="C1685" s="229" t="s">
        <v>106</v>
      </c>
      <c r="D1685" s="230">
        <v>53.92568448810184</v>
      </c>
      <c r="E1685" s="230">
        <v>27.883843669703168</v>
      </c>
      <c r="F1685" s="230">
        <v>29.35853289254871</v>
      </c>
      <c r="G1685" s="230">
        <v>50.135228284529944</v>
      </c>
      <c r="H1685" s="230">
        <v>47.447322589448056</v>
      </c>
      <c r="I1685" s="230">
        <v>56.764610727012766</v>
      </c>
      <c r="J1685" s="230">
        <v>78.49625559232271</v>
      </c>
      <c r="K1685" s="230">
        <v>98.94930318164961</v>
      </c>
      <c r="L1685" s="230">
        <v>55.98803191449616</v>
      </c>
      <c r="M1685" s="230">
        <v>39.26878511037036</v>
      </c>
      <c r="N1685" s="230">
        <v>35.532664833703095</v>
      </c>
      <c r="O1685" s="230">
        <v>81.66126058172235</v>
      </c>
      <c r="P1685" s="230">
        <v>655.4115238656087</v>
      </c>
      <c r="Q1685" s="231" t="s">
        <v>162</v>
      </c>
      <c r="R1685" s="232" t="s">
        <v>75</v>
      </c>
      <c r="S1685" s="232" t="s">
        <v>76</v>
      </c>
    </row>
    <row r="1686" ht="15.75" customHeight="1">
      <c r="A1686" s="227">
        <v>2019.0</v>
      </c>
      <c r="B1686" s="228" t="s">
        <v>42</v>
      </c>
      <c r="C1686" s="229" t="s">
        <v>107</v>
      </c>
      <c r="D1686" s="230">
        <v>506.57864738444135</v>
      </c>
      <c r="E1686" s="230">
        <v>665.8843109772055</v>
      </c>
      <c r="F1686" s="230">
        <v>830.7936741084235</v>
      </c>
      <c r="G1686" s="230">
        <v>917.0586147446917</v>
      </c>
      <c r="H1686" s="230">
        <v>1156.8804414750898</v>
      </c>
      <c r="I1686" s="230">
        <v>1472.5699158841642</v>
      </c>
      <c r="J1686" s="230">
        <v>854.6728535989246</v>
      </c>
      <c r="K1686" s="230">
        <v>1279.902380688407</v>
      </c>
      <c r="L1686" s="230">
        <v>696.6724091798644</v>
      </c>
      <c r="M1686" s="230">
        <v>662.3669148714818</v>
      </c>
      <c r="N1686" s="230">
        <v>322.99210068759834</v>
      </c>
      <c r="O1686" s="230">
        <v>313.12974464850834</v>
      </c>
      <c r="P1686" s="230">
        <v>9679.502008248799</v>
      </c>
      <c r="Q1686" s="231" t="s">
        <v>162</v>
      </c>
      <c r="R1686" s="232" t="s">
        <v>75</v>
      </c>
      <c r="S1686" s="232" t="s">
        <v>76</v>
      </c>
    </row>
    <row r="1687" ht="15.75" customHeight="1">
      <c r="A1687" s="227">
        <v>2019.0</v>
      </c>
      <c r="B1687" s="228" t="s">
        <v>42</v>
      </c>
      <c r="C1687" s="229" t="s">
        <v>108</v>
      </c>
      <c r="D1687" s="230">
        <v>586.8160661149516</v>
      </c>
      <c r="E1687" s="230">
        <v>725.2277433864203</v>
      </c>
      <c r="F1687" s="230">
        <v>1066.862095108316</v>
      </c>
      <c r="G1687" s="230">
        <v>1242.1570944656396</v>
      </c>
      <c r="H1687" s="230">
        <v>1519.3427241580418</v>
      </c>
      <c r="I1687" s="230">
        <v>1836.7031282169266</v>
      </c>
      <c r="J1687" s="230">
        <v>1252.2712965013272</v>
      </c>
      <c r="K1687" s="230">
        <v>1715.5773271929693</v>
      </c>
      <c r="L1687" s="230">
        <v>1069.509274185982</v>
      </c>
      <c r="M1687" s="230">
        <v>982.9340852669847</v>
      </c>
      <c r="N1687" s="230">
        <v>400.34594983872654</v>
      </c>
      <c r="O1687" s="230">
        <v>434.2080853853978</v>
      </c>
      <c r="P1687" s="230">
        <v>12831.954869821688</v>
      </c>
      <c r="Q1687" s="231" t="s">
        <v>162</v>
      </c>
      <c r="R1687" s="232" t="s">
        <v>75</v>
      </c>
      <c r="S1687" s="232" t="s">
        <v>76</v>
      </c>
    </row>
    <row r="1688" ht="15.75" customHeight="1">
      <c r="A1688" s="227">
        <v>2019.0</v>
      </c>
      <c r="B1688" s="228" t="s">
        <v>42</v>
      </c>
      <c r="C1688" s="229" t="s">
        <v>109</v>
      </c>
      <c r="D1688" s="230">
        <v>7.985310516720351</v>
      </c>
      <c r="E1688" s="230">
        <v>9.86547909227594</v>
      </c>
      <c r="F1688" s="230">
        <v>7.737367399312742</v>
      </c>
      <c r="G1688" s="230">
        <v>7.7455928549528394</v>
      </c>
      <c r="H1688" s="230">
        <v>10.011459855433955</v>
      </c>
      <c r="I1688" s="230">
        <v>10.01358775228488</v>
      </c>
      <c r="J1688" s="230">
        <v>15.980259959082563</v>
      </c>
      <c r="K1688" s="230">
        <v>15.482409861032</v>
      </c>
      <c r="L1688" s="230">
        <v>13.568844543970755</v>
      </c>
      <c r="M1688" s="230">
        <v>10.768416597839817</v>
      </c>
      <c r="N1688" s="230">
        <v>12.183786328777746</v>
      </c>
      <c r="O1688" s="230">
        <v>12.346479436998742</v>
      </c>
      <c r="P1688" s="230">
        <v>133.6889941986823</v>
      </c>
      <c r="Q1688" s="231" t="s">
        <v>162</v>
      </c>
      <c r="R1688" s="232" t="s">
        <v>75</v>
      </c>
      <c r="S1688" s="232" t="s">
        <v>76</v>
      </c>
    </row>
    <row r="1689" ht="15.75" customHeight="1">
      <c r="A1689" s="227">
        <v>2019.0</v>
      </c>
      <c r="B1689" s="228" t="s">
        <v>42</v>
      </c>
      <c r="C1689" s="229" t="s">
        <v>110</v>
      </c>
      <c r="D1689" s="230">
        <v>0.572358456008478</v>
      </c>
      <c r="E1689" s="230">
        <v>1.1295571546983774</v>
      </c>
      <c r="F1689" s="230">
        <v>23.177879654294927</v>
      </c>
      <c r="G1689" s="230">
        <v>33.97259135141519</v>
      </c>
      <c r="H1689" s="230">
        <v>38.98704097325963</v>
      </c>
      <c r="I1689" s="230">
        <v>33.41359374358114</v>
      </c>
      <c r="J1689" s="230">
        <v>36.05386795940584</v>
      </c>
      <c r="K1689" s="230">
        <v>41.49886997862218</v>
      </c>
      <c r="L1689" s="230">
        <v>41.00979919636189</v>
      </c>
      <c r="M1689" s="230">
        <v>36.16975990726772</v>
      </c>
      <c r="N1689" s="230">
        <v>1.542346624380798</v>
      </c>
      <c r="O1689" s="230">
        <v>0.8550381685367588</v>
      </c>
      <c r="P1689" s="230">
        <v>288.38270316783286</v>
      </c>
      <c r="Q1689" s="231" t="s">
        <v>162</v>
      </c>
      <c r="R1689" s="232" t="s">
        <v>75</v>
      </c>
      <c r="S1689" s="232" t="s">
        <v>76</v>
      </c>
    </row>
    <row r="1690" ht="15.75" customHeight="1">
      <c r="A1690" s="227">
        <v>2019.0</v>
      </c>
      <c r="B1690" s="228" t="s">
        <v>42</v>
      </c>
      <c r="C1690" s="229" t="s">
        <v>111</v>
      </c>
      <c r="D1690" s="230">
        <v>16.558552043429426</v>
      </c>
      <c r="E1690" s="230">
        <v>11.427804782665234</v>
      </c>
      <c r="F1690" s="230">
        <v>11.379276314941361</v>
      </c>
      <c r="G1690" s="230">
        <v>14.876922339623128</v>
      </c>
      <c r="H1690" s="230">
        <v>18.109665110476357</v>
      </c>
      <c r="I1690" s="230">
        <v>17.556065173302915</v>
      </c>
      <c r="J1690" s="230">
        <v>17.989974543695045</v>
      </c>
      <c r="K1690" s="230">
        <v>22.021358274847834</v>
      </c>
      <c r="L1690" s="230">
        <v>19.783756860245994</v>
      </c>
      <c r="M1690" s="230">
        <v>15.984580099200956</v>
      </c>
      <c r="N1690" s="230">
        <v>13.84389538975445</v>
      </c>
      <c r="O1690" s="230">
        <v>23.331788737634955</v>
      </c>
      <c r="P1690" s="230">
        <v>202.86363966981764</v>
      </c>
      <c r="Q1690" s="231" t="s">
        <v>162</v>
      </c>
      <c r="R1690" s="232" t="s">
        <v>75</v>
      </c>
      <c r="S1690" s="232" t="s">
        <v>76</v>
      </c>
    </row>
    <row r="1691" ht="15.75" customHeight="1">
      <c r="A1691" s="227">
        <v>2019.0</v>
      </c>
      <c r="B1691" s="228" t="s">
        <v>42</v>
      </c>
      <c r="C1691" s="229" t="s">
        <v>112</v>
      </c>
      <c r="D1691" s="230">
        <v>506.57864738444135</v>
      </c>
      <c r="E1691" s="230">
        <v>665.8843109772055</v>
      </c>
      <c r="F1691" s="230">
        <v>830.7936741084235</v>
      </c>
      <c r="G1691" s="230">
        <v>917.0586147446917</v>
      </c>
      <c r="H1691" s="230">
        <v>1156.8804414750898</v>
      </c>
      <c r="I1691" s="230">
        <v>1472.5699158841642</v>
      </c>
      <c r="J1691" s="230">
        <v>854.6728535989246</v>
      </c>
      <c r="K1691" s="230">
        <v>1279.902380688407</v>
      </c>
      <c r="L1691" s="230">
        <v>696.6724091798644</v>
      </c>
      <c r="M1691" s="230">
        <v>662.3669148714818</v>
      </c>
      <c r="N1691" s="230">
        <v>322.99210068759834</v>
      </c>
      <c r="O1691" s="230">
        <v>313.12974464850834</v>
      </c>
      <c r="P1691" s="230">
        <v>9679.502008248799</v>
      </c>
      <c r="Q1691" s="231" t="s">
        <v>162</v>
      </c>
      <c r="R1691" s="232" t="s">
        <v>75</v>
      </c>
      <c r="S1691" s="232" t="s">
        <v>76</v>
      </c>
    </row>
    <row r="1692" ht="15.75" customHeight="1">
      <c r="A1692" s="227">
        <v>2019.0</v>
      </c>
      <c r="B1692" s="228" t="s">
        <v>42</v>
      </c>
      <c r="C1692" s="229" t="s">
        <v>113</v>
      </c>
      <c r="D1692" s="230">
        <v>531.6948684005996</v>
      </c>
      <c r="E1692" s="230">
        <v>688.3071520068451</v>
      </c>
      <c r="F1692" s="230">
        <v>873.0881974769725</v>
      </c>
      <c r="G1692" s="230">
        <v>973.6537212906828</v>
      </c>
      <c r="H1692" s="230">
        <v>1223.9886074142598</v>
      </c>
      <c r="I1692" s="230">
        <v>1533.553162553333</v>
      </c>
      <c r="J1692" s="230">
        <v>924.696956061108</v>
      </c>
      <c r="K1692" s="230">
        <v>1358.9050188029091</v>
      </c>
      <c r="L1692" s="230">
        <v>771.0348097804431</v>
      </c>
      <c r="M1692" s="230">
        <v>725.2896714757902</v>
      </c>
      <c r="N1692" s="230">
        <v>350.56212903051136</v>
      </c>
      <c r="O1692" s="230">
        <v>349.6630509916788</v>
      </c>
      <c r="P1692" s="230">
        <v>10304.437345285134</v>
      </c>
      <c r="Q1692" s="231" t="s">
        <v>162</v>
      </c>
      <c r="R1692" s="232" t="s">
        <v>75</v>
      </c>
      <c r="S1692" s="232" t="s">
        <v>76</v>
      </c>
    </row>
    <row r="1693" ht="15.75" customHeight="1">
      <c r="A1693" s="227">
        <v>2019.0</v>
      </c>
      <c r="B1693" s="228" t="s">
        <v>42</v>
      </c>
      <c r="C1693" s="229" t="s">
        <v>114</v>
      </c>
      <c r="D1693" s="230">
        <v>6.827161092159493</v>
      </c>
      <c r="E1693" s="230">
        <v>7.646199010215962</v>
      </c>
      <c r="F1693" s="230">
        <v>8.11617489555462</v>
      </c>
      <c r="G1693" s="230">
        <v>7.647922987922213</v>
      </c>
      <c r="H1693" s="230">
        <v>10.353078926808324</v>
      </c>
      <c r="I1693" s="230">
        <v>10.339766917789264</v>
      </c>
      <c r="J1693" s="230">
        <v>13.227496606486017</v>
      </c>
      <c r="K1693" s="230">
        <v>12.288356001444651</v>
      </c>
      <c r="L1693" s="230">
        <v>11.22244443384943</v>
      </c>
      <c r="M1693" s="230">
        <v>10.951603426177794</v>
      </c>
      <c r="N1693" s="230">
        <v>10.90026657631355</v>
      </c>
      <c r="O1693" s="230">
        <v>10.98198917655782</v>
      </c>
      <c r="P1693" s="230">
        <v>120.50246005127914</v>
      </c>
      <c r="Q1693" s="231" t="s">
        <v>162</v>
      </c>
      <c r="R1693" s="232" t="s">
        <v>75</v>
      </c>
      <c r="S1693" s="232" t="s">
        <v>76</v>
      </c>
    </row>
    <row r="1694" ht="15.75" customHeight="1">
      <c r="A1694" s="227">
        <v>2019.0</v>
      </c>
      <c r="B1694" s="228" t="s">
        <v>42</v>
      </c>
      <c r="C1694" s="229" t="s">
        <v>115</v>
      </c>
      <c r="D1694" s="230">
        <v>1.0116053015678788</v>
      </c>
      <c r="E1694" s="230">
        <v>1.9524855833669466</v>
      </c>
      <c r="F1694" s="230">
        <v>36.55681028961675</v>
      </c>
      <c r="G1694" s="230">
        <v>43.70164745455314</v>
      </c>
      <c r="H1694" s="230">
        <v>54.31205798547061</v>
      </c>
      <c r="I1694" s="230">
        <v>54.81229224721609</v>
      </c>
      <c r="J1694" s="230">
        <v>53.116143380226674</v>
      </c>
      <c r="K1694" s="230">
        <v>49.93962207851419</v>
      </c>
      <c r="L1694" s="230">
        <v>56.091573360552765</v>
      </c>
      <c r="M1694" s="230">
        <v>49.542994597154696</v>
      </c>
      <c r="N1694" s="230">
        <v>2.599547845180914</v>
      </c>
      <c r="O1694" s="230">
        <v>1.7767030250985585</v>
      </c>
      <c r="P1694" s="230">
        <v>405.4134831485192</v>
      </c>
      <c r="Q1694" s="231" t="s">
        <v>162</v>
      </c>
      <c r="R1694" s="232" t="s">
        <v>75</v>
      </c>
      <c r="S1694" s="232" t="s">
        <v>76</v>
      </c>
    </row>
    <row r="1695" ht="15.75" customHeight="1">
      <c r="A1695" s="227">
        <v>2019.0</v>
      </c>
      <c r="B1695" s="228" t="s">
        <v>42</v>
      </c>
      <c r="C1695" s="229" t="s">
        <v>116</v>
      </c>
      <c r="D1695" s="230">
        <v>15.099191656668514</v>
      </c>
      <c r="E1695" s="230">
        <v>7.097705661378988</v>
      </c>
      <c r="F1695" s="230">
        <v>6.850324341594699</v>
      </c>
      <c r="G1695" s="230">
        <v>11.698219933056986</v>
      </c>
      <c r="H1695" s="230">
        <v>9.489464517889612</v>
      </c>
      <c r="I1695" s="230">
        <v>12.226223848895055</v>
      </c>
      <c r="J1695" s="230">
        <v>18.315792971541967</v>
      </c>
      <c r="K1695" s="230">
        <v>19.78986063632992</v>
      </c>
      <c r="L1695" s="230">
        <v>12.058960720045327</v>
      </c>
      <c r="M1695" s="230">
        <v>8.45789217761823</v>
      </c>
      <c r="N1695" s="230">
        <v>9.04467832130624</v>
      </c>
      <c r="O1695" s="230">
        <v>20.786502693529325</v>
      </c>
      <c r="P1695" s="230">
        <v>150.9148174798549</v>
      </c>
      <c r="Q1695" s="231" t="s">
        <v>162</v>
      </c>
      <c r="R1695" s="232" t="s">
        <v>75</v>
      </c>
      <c r="S1695" s="232" t="s">
        <v>76</v>
      </c>
    </row>
    <row r="1696" ht="15.75" customHeight="1">
      <c r="A1696" s="227">
        <v>2019.0</v>
      </c>
      <c r="B1696" s="228" t="s">
        <v>42</v>
      </c>
      <c r="C1696" s="229" t="s">
        <v>117</v>
      </c>
      <c r="D1696" s="230">
        <v>130.26308075599923</v>
      </c>
      <c r="E1696" s="230">
        <v>171.22739425128142</v>
      </c>
      <c r="F1696" s="230">
        <v>199.39048178602167</v>
      </c>
      <c r="G1696" s="230">
        <v>206.33818831755565</v>
      </c>
      <c r="H1696" s="230">
        <v>260.2980993318952</v>
      </c>
      <c r="I1696" s="230">
        <v>339.8238267424994</v>
      </c>
      <c r="J1696" s="230">
        <v>192.30139205975803</v>
      </c>
      <c r="K1696" s="230">
        <v>267.88654479524797</v>
      </c>
      <c r="L1696" s="230">
        <v>160.77055596458408</v>
      </c>
      <c r="M1696" s="230">
        <v>152.8539034318804</v>
      </c>
      <c r="N1696" s="230">
        <v>83.05511160538242</v>
      </c>
      <c r="O1696" s="230">
        <v>80.51907719533071</v>
      </c>
      <c r="P1696" s="230">
        <v>2244.7276562374363</v>
      </c>
      <c r="Q1696" s="231" t="s">
        <v>162</v>
      </c>
      <c r="R1696" s="232" t="s">
        <v>75</v>
      </c>
      <c r="S1696" s="232" t="s">
        <v>76</v>
      </c>
    </row>
    <row r="1697" ht="15.75" customHeight="1">
      <c r="A1697" s="227">
        <v>2019.0</v>
      </c>
      <c r="B1697" s="228" t="s">
        <v>42</v>
      </c>
      <c r="C1697" s="229" t="s">
        <v>118</v>
      </c>
      <c r="D1697" s="230">
        <v>153.2010388063951</v>
      </c>
      <c r="E1697" s="230">
        <v>187.92378450624332</v>
      </c>
      <c r="F1697" s="230">
        <v>250.91379131278774</v>
      </c>
      <c r="G1697" s="230">
        <v>269.38597869308796</v>
      </c>
      <c r="H1697" s="230">
        <v>334.4527007620637</v>
      </c>
      <c r="I1697" s="230">
        <v>417.20210975639986</v>
      </c>
      <c r="J1697" s="230">
        <v>276.96082501801266</v>
      </c>
      <c r="K1697" s="230">
        <v>349.9043835115367</v>
      </c>
      <c r="L1697" s="230">
        <v>240.1435344790316</v>
      </c>
      <c r="M1697" s="230">
        <v>221.80639363283115</v>
      </c>
      <c r="N1697" s="230">
        <v>105.59960434818312</v>
      </c>
      <c r="O1697" s="230">
        <v>114.06427209051641</v>
      </c>
      <c r="P1697" s="230">
        <v>2921.5584169170897</v>
      </c>
      <c r="Q1697" s="231" t="s">
        <v>162</v>
      </c>
      <c r="R1697" s="232" t="s">
        <v>75</v>
      </c>
      <c r="S1697" s="232" t="s">
        <v>76</v>
      </c>
    </row>
    <row r="1698" ht="15.75" customHeight="1">
      <c r="A1698" s="227">
        <v>2019.0</v>
      </c>
      <c r="B1698" s="228" t="s">
        <v>42</v>
      </c>
      <c r="C1698" s="229" t="s">
        <v>119</v>
      </c>
      <c r="D1698" s="230">
        <v>2.749873895686293</v>
      </c>
      <c r="E1698" s="230">
        <v>3.4818281151701274</v>
      </c>
      <c r="F1698" s="230">
        <v>2.4372007381035905</v>
      </c>
      <c r="G1698" s="230">
        <v>2.2283316831023234</v>
      </c>
      <c r="H1698" s="230">
        <v>3.0751802100569017</v>
      </c>
      <c r="I1698" s="230">
        <v>2.8986477078586335</v>
      </c>
      <c r="J1698" s="230">
        <v>5.002845291229417</v>
      </c>
      <c r="K1698" s="230">
        <v>4.042972872890014</v>
      </c>
      <c r="L1698" s="230">
        <v>3.8845446975834266</v>
      </c>
      <c r="M1698" s="230">
        <v>3.3440169909541457</v>
      </c>
      <c r="N1698" s="230">
        <v>4.20788061310968</v>
      </c>
      <c r="O1698" s="230">
        <v>4.3323871753577325</v>
      </c>
      <c r="P1698" s="230">
        <v>41.685709991102286</v>
      </c>
      <c r="Q1698" s="231" t="s">
        <v>162</v>
      </c>
      <c r="R1698" s="232" t="s">
        <v>75</v>
      </c>
      <c r="S1698" s="232" t="s">
        <v>76</v>
      </c>
    </row>
    <row r="1699" ht="15.75" customHeight="1">
      <c r="A1699" s="227">
        <v>2019.0</v>
      </c>
      <c r="B1699" s="228" t="s">
        <v>42</v>
      </c>
      <c r="C1699" s="229" t="s">
        <v>120</v>
      </c>
      <c r="D1699" s="230">
        <v>0.109680872397077</v>
      </c>
      <c r="E1699" s="230">
        <v>0.2509103045690576</v>
      </c>
      <c r="F1699" s="230">
        <v>4.700288287833291</v>
      </c>
      <c r="G1699" s="230">
        <v>5.992517040790095</v>
      </c>
      <c r="H1699" s="230">
        <v>7.538811467781292</v>
      </c>
      <c r="I1699" s="230">
        <v>6.75423364843131</v>
      </c>
      <c r="J1699" s="230">
        <v>6.945330016120068</v>
      </c>
      <c r="K1699" s="230">
        <v>7.179973842792504</v>
      </c>
      <c r="L1699" s="230">
        <v>8.286672518439579</v>
      </c>
      <c r="M1699" s="230">
        <v>7.29102825879326</v>
      </c>
      <c r="N1699" s="230">
        <v>0.4109544547310863</v>
      </c>
      <c r="O1699" s="230">
        <v>0.22038260026539033</v>
      </c>
      <c r="P1699" s="230">
        <v>55.68078331294401</v>
      </c>
      <c r="Q1699" s="231" t="s">
        <v>162</v>
      </c>
      <c r="R1699" s="232" t="s">
        <v>75</v>
      </c>
      <c r="S1699" s="232" t="s">
        <v>76</v>
      </c>
    </row>
    <row r="1700" ht="15.75" customHeight="1">
      <c r="A1700" s="227">
        <v>2019.0</v>
      </c>
      <c r="B1700" s="228" t="s">
        <v>42</v>
      </c>
      <c r="C1700" s="229" t="s">
        <v>121</v>
      </c>
      <c r="D1700" s="230">
        <v>4.63639457216024</v>
      </c>
      <c r="E1700" s="230">
        <v>2.908895762860241</v>
      </c>
      <c r="F1700" s="230">
        <v>2.655164473486317</v>
      </c>
      <c r="G1700" s="230">
        <v>3.4712818792453963</v>
      </c>
      <c r="H1700" s="230">
        <v>3.6219330220952712</v>
      </c>
      <c r="I1700" s="230">
        <v>3.7813063450190896</v>
      </c>
      <c r="J1700" s="230">
        <v>4.197660726862177</v>
      </c>
      <c r="K1700" s="230">
        <v>4.404271654969567</v>
      </c>
      <c r="L1700" s="230">
        <v>4.261116862206829</v>
      </c>
      <c r="M1700" s="230">
        <v>3.4428326367509747</v>
      </c>
      <c r="N1700" s="230">
        <v>3.523900644664769</v>
      </c>
      <c r="O1700" s="230">
        <v>5.939000769579806</v>
      </c>
      <c r="P1700" s="230">
        <v>46.84375934990067</v>
      </c>
      <c r="Q1700" s="231" t="s">
        <v>162</v>
      </c>
      <c r="R1700" s="232" t="s">
        <v>75</v>
      </c>
      <c r="S1700" s="232" t="s">
        <v>76</v>
      </c>
    </row>
    <row r="1701" ht="15.75" customHeight="1">
      <c r="A1701" s="227">
        <v>2019.0</v>
      </c>
      <c r="B1701" s="228" t="s">
        <v>42</v>
      </c>
      <c r="C1701" s="229" t="s">
        <v>122</v>
      </c>
      <c r="D1701" s="230">
        <v>130.26308075599923</v>
      </c>
      <c r="E1701" s="230">
        <v>171.22739425128142</v>
      </c>
      <c r="F1701" s="230">
        <v>199.39048178602167</v>
      </c>
      <c r="G1701" s="230">
        <v>206.33818831755565</v>
      </c>
      <c r="H1701" s="230">
        <v>260.2980993318952</v>
      </c>
      <c r="I1701" s="230">
        <v>339.8238267424994</v>
      </c>
      <c r="J1701" s="230">
        <v>192.30139205975803</v>
      </c>
      <c r="K1701" s="230">
        <v>267.88654479524797</v>
      </c>
      <c r="L1701" s="230">
        <v>160.77055596458408</v>
      </c>
      <c r="M1701" s="230">
        <v>152.8539034318804</v>
      </c>
      <c r="N1701" s="230">
        <v>83.05511160538242</v>
      </c>
      <c r="O1701" s="230">
        <v>80.51907719533071</v>
      </c>
      <c r="P1701" s="230">
        <v>2244.7276562374363</v>
      </c>
      <c r="Q1701" s="231" t="s">
        <v>162</v>
      </c>
      <c r="R1701" s="232" t="s">
        <v>75</v>
      </c>
      <c r="S1701" s="232" t="s">
        <v>76</v>
      </c>
    </row>
    <row r="1702" ht="15.75" customHeight="1">
      <c r="A1702" s="227">
        <v>2019.0</v>
      </c>
      <c r="B1702" s="228" t="s">
        <v>42</v>
      </c>
      <c r="C1702" s="229" t="s">
        <v>123</v>
      </c>
      <c r="D1702" s="230">
        <v>137.75903009624284</v>
      </c>
      <c r="E1702" s="230">
        <v>177.86902843388086</v>
      </c>
      <c r="F1702" s="230">
        <v>209.18313528544488</v>
      </c>
      <c r="G1702" s="230">
        <v>218.03031892069347</v>
      </c>
      <c r="H1702" s="230">
        <v>274.53402403182866</v>
      </c>
      <c r="I1702" s="230">
        <v>353.25801444380846</v>
      </c>
      <c r="J1702" s="230">
        <v>208.4472280939697</v>
      </c>
      <c r="K1702" s="230">
        <v>283.51376316590006</v>
      </c>
      <c r="L1702" s="230">
        <v>177.20289004281392</v>
      </c>
      <c r="M1702" s="230">
        <v>166.9317813183788</v>
      </c>
      <c r="N1702" s="230">
        <v>91.19784731788795</v>
      </c>
      <c r="O1702" s="230">
        <v>91.01084774053363</v>
      </c>
      <c r="P1702" s="230">
        <v>2388.9379088913834</v>
      </c>
      <c r="Q1702" s="231" t="s">
        <v>162</v>
      </c>
      <c r="R1702" s="232" t="s">
        <v>75</v>
      </c>
      <c r="S1702" s="232" t="s">
        <v>76</v>
      </c>
    </row>
    <row r="1703" ht="15.75" customHeight="1">
      <c r="A1703" s="227">
        <v>2019.0</v>
      </c>
      <c r="B1703" s="228" t="s">
        <v>42</v>
      </c>
      <c r="C1703" s="229" t="s">
        <v>124</v>
      </c>
      <c r="D1703" s="230">
        <v>2124.0</v>
      </c>
      <c r="E1703" s="230">
        <v>2145.0</v>
      </c>
      <c r="F1703" s="230">
        <v>2145.0</v>
      </c>
      <c r="G1703" s="230">
        <v>2145.0</v>
      </c>
      <c r="H1703" s="230">
        <v>2145.0</v>
      </c>
      <c r="I1703" s="230">
        <v>2145.0</v>
      </c>
      <c r="J1703" s="230">
        <v>2145.0</v>
      </c>
      <c r="K1703" s="230">
        <v>2145.0</v>
      </c>
      <c r="L1703" s="230">
        <v>2145.0</v>
      </c>
      <c r="M1703" s="230">
        <v>2145.0</v>
      </c>
      <c r="N1703" s="230">
        <v>2145.0</v>
      </c>
      <c r="O1703" s="230">
        <v>2039.0</v>
      </c>
      <c r="P1703" s="230">
        <v>2145.0</v>
      </c>
      <c r="Q1703" s="231" t="s">
        <v>162</v>
      </c>
      <c r="R1703" s="232" t="s">
        <v>75</v>
      </c>
      <c r="S1703" s="232" t="s">
        <v>76</v>
      </c>
    </row>
    <row r="1704" ht="15.75" customHeight="1">
      <c r="A1704" s="227">
        <v>2019.0</v>
      </c>
      <c r="B1704" s="228" t="s">
        <v>42</v>
      </c>
      <c r="C1704" s="229" t="s">
        <v>125</v>
      </c>
      <c r="D1704" s="230">
        <v>895.6699189575719</v>
      </c>
      <c r="E1704" s="230">
        <v>895.5408866995074</v>
      </c>
      <c r="F1704" s="230">
        <v>6329.5846813920225</v>
      </c>
      <c r="G1704" s="230">
        <v>9249.767741935484</v>
      </c>
      <c r="H1704" s="230">
        <v>9250.8</v>
      </c>
      <c r="I1704" s="230">
        <v>9250.8</v>
      </c>
      <c r="J1704" s="230">
        <v>9250.8</v>
      </c>
      <c r="K1704" s="230">
        <v>9250.8</v>
      </c>
      <c r="L1704" s="230">
        <v>9250.8</v>
      </c>
      <c r="M1704" s="230">
        <v>9249.380645161289</v>
      </c>
      <c r="N1704" s="230">
        <v>903.5408866995074</v>
      </c>
      <c r="O1704" s="230">
        <v>903.5408866995074</v>
      </c>
      <c r="P1704" s="230">
        <v>9250.8</v>
      </c>
      <c r="Q1704" s="231" t="s">
        <v>162</v>
      </c>
      <c r="R1704" s="232" t="s">
        <v>75</v>
      </c>
      <c r="S1704" s="232" t="s">
        <v>76</v>
      </c>
    </row>
    <row r="1705" ht="15.75" customHeight="1">
      <c r="A1705" s="227">
        <v>2019.0</v>
      </c>
      <c r="B1705" s="228" t="s">
        <v>42</v>
      </c>
      <c r="C1705" s="229" t="s">
        <v>126</v>
      </c>
      <c r="D1705" s="230">
        <v>3019.669918957572</v>
      </c>
      <c r="E1705" s="230">
        <v>3040.5408866995076</v>
      </c>
      <c r="F1705" s="230">
        <v>8474.584681392022</v>
      </c>
      <c r="G1705" s="230">
        <v>11394.767741935484</v>
      </c>
      <c r="H1705" s="230">
        <v>11395.8</v>
      </c>
      <c r="I1705" s="230">
        <v>11395.8</v>
      </c>
      <c r="J1705" s="230">
        <v>11395.8</v>
      </c>
      <c r="K1705" s="230">
        <v>11395.8</v>
      </c>
      <c r="L1705" s="230">
        <v>11395.8</v>
      </c>
      <c r="M1705" s="230">
        <v>11394.380645161289</v>
      </c>
      <c r="N1705" s="230">
        <v>3048.5408866995076</v>
      </c>
      <c r="O1705" s="230">
        <v>2942.5408866995076</v>
      </c>
      <c r="P1705" s="230">
        <v>11395.8</v>
      </c>
      <c r="Q1705" s="231" t="s">
        <v>162</v>
      </c>
      <c r="R1705" s="232" t="s">
        <v>75</v>
      </c>
      <c r="S1705" s="232" t="s">
        <v>76</v>
      </c>
    </row>
    <row r="1706" ht="15.75" customHeight="1">
      <c r="A1706" s="227">
        <v>2019.0</v>
      </c>
      <c r="B1706" s="228" t="s">
        <v>42</v>
      </c>
      <c r="C1706" s="229" t="s">
        <v>127</v>
      </c>
      <c r="D1706" s="230">
        <v>6366.88802511832</v>
      </c>
      <c r="E1706" s="230">
        <v>5235.6984783005755</v>
      </c>
      <c r="F1706" s="230">
        <v>16464.29912059028</v>
      </c>
      <c r="G1706" s="230">
        <v>21944.821942344453</v>
      </c>
      <c r="H1706" s="230">
        <v>24674.455058447697</v>
      </c>
      <c r="I1706" s="230">
        <v>24953.308935103785</v>
      </c>
      <c r="J1706" s="230">
        <v>29707.38254453003</v>
      </c>
      <c r="K1706" s="230">
        <v>32424.860947834364</v>
      </c>
      <c r="L1706" s="230">
        <v>25553.230882341144</v>
      </c>
      <c r="M1706" s="230">
        <v>22273.462041207727</v>
      </c>
      <c r="N1706" s="230">
        <v>7068.841232052658</v>
      </c>
      <c r="O1706" s="230">
        <v>9659.302839033819</v>
      </c>
      <c r="P1706" s="230">
        <v>226326.55204690486</v>
      </c>
      <c r="Q1706" s="231" t="s">
        <v>162</v>
      </c>
      <c r="R1706" s="232" t="s">
        <v>75</v>
      </c>
      <c r="S1706" s="232" t="s">
        <v>76</v>
      </c>
    </row>
    <row r="1707" ht="15.75" customHeight="1">
      <c r="A1707" s="227">
        <v>2019.0</v>
      </c>
      <c r="B1707" s="228" t="s">
        <v>42</v>
      </c>
      <c r="C1707" s="229" t="s">
        <v>128</v>
      </c>
      <c r="D1707" s="230">
        <v>957.2572281940961</v>
      </c>
      <c r="E1707" s="230">
        <v>836.1816848097137</v>
      </c>
      <c r="F1707" s="230">
        <v>1647.5443799973823</v>
      </c>
      <c r="G1707" s="230">
        <v>2083.808082979949</v>
      </c>
      <c r="H1707" s="230">
        <v>2266.470592810871</v>
      </c>
      <c r="I1707" s="230">
        <v>2290.164589841162</v>
      </c>
      <c r="J1707" s="230">
        <v>2503.9551685381984</v>
      </c>
      <c r="K1707" s="230">
        <v>2764.3467766070335</v>
      </c>
      <c r="L1707" s="230">
        <v>2340.9111484767336</v>
      </c>
      <c r="M1707" s="230">
        <v>2056.6572205197695</v>
      </c>
      <c r="N1707" s="230">
        <v>944.4693552813773</v>
      </c>
      <c r="O1707" s="230">
        <v>1183.245928504016</v>
      </c>
      <c r="P1707" s="230">
        <v>1822.9176797133587</v>
      </c>
      <c r="Q1707" s="231" t="s">
        <v>162</v>
      </c>
      <c r="R1707" s="232" t="s">
        <v>75</v>
      </c>
      <c r="S1707" s="232" t="s">
        <v>76</v>
      </c>
    </row>
    <row r="1708" ht="15.75" customHeight="1">
      <c r="A1708" s="227">
        <v>2019.0</v>
      </c>
      <c r="B1708" s="228" t="s">
        <v>42</v>
      </c>
      <c r="C1708" s="229" t="s">
        <v>129</v>
      </c>
      <c r="D1708" s="230">
        <v>80.23741873051029</v>
      </c>
      <c r="E1708" s="230">
        <v>59.34343240921488</v>
      </c>
      <c r="F1708" s="230">
        <v>236.0684209998926</v>
      </c>
      <c r="G1708" s="230">
        <v>325.0984797209479</v>
      </c>
      <c r="H1708" s="230">
        <v>362.462282682952</v>
      </c>
      <c r="I1708" s="230">
        <v>364.13321233276247</v>
      </c>
      <c r="J1708" s="230">
        <v>397.5984429024027</v>
      </c>
      <c r="K1708" s="230">
        <v>435.67494650456234</v>
      </c>
      <c r="L1708" s="230">
        <v>372.83686500611753</v>
      </c>
      <c r="M1708" s="230">
        <v>320.5671703955029</v>
      </c>
      <c r="N1708" s="230">
        <v>77.3538491511282</v>
      </c>
      <c r="O1708" s="230">
        <v>121.07834073688947</v>
      </c>
      <c r="P1708" s="230">
        <v>3152.452861572883</v>
      </c>
      <c r="Q1708" s="231" t="s">
        <v>162</v>
      </c>
      <c r="R1708" s="232" t="s">
        <v>75</v>
      </c>
      <c r="S1708" s="232" t="s">
        <v>76</v>
      </c>
    </row>
    <row r="1709" ht="15.75" customHeight="1">
      <c r="A1709" s="227">
        <v>2019.0</v>
      </c>
      <c r="B1709" s="228" t="s">
        <v>42</v>
      </c>
      <c r="C1709" s="229" t="s">
        <v>130</v>
      </c>
      <c r="D1709" s="230">
        <v>25.116221016158256</v>
      </c>
      <c r="E1709" s="230">
        <v>22.42284102963955</v>
      </c>
      <c r="F1709" s="230">
        <v>42.29452336854903</v>
      </c>
      <c r="G1709" s="230">
        <v>56.59510654599116</v>
      </c>
      <c r="H1709" s="230">
        <v>67.10816593916994</v>
      </c>
      <c r="I1709" s="230">
        <v>60.983246669168935</v>
      </c>
      <c r="J1709" s="230">
        <v>70.02410246218345</v>
      </c>
      <c r="K1709" s="230">
        <v>79.00263811450202</v>
      </c>
      <c r="L1709" s="230">
        <v>74.36240060057864</v>
      </c>
      <c r="M1709" s="230">
        <v>62.92275660430849</v>
      </c>
      <c r="N1709" s="230">
        <v>27.570028342912995</v>
      </c>
      <c r="O1709" s="230">
        <v>36.53330634317045</v>
      </c>
      <c r="P1709" s="230">
        <v>624.9353370363328</v>
      </c>
      <c r="Q1709" s="231" t="s">
        <v>162</v>
      </c>
      <c r="R1709" s="232" t="s">
        <v>75</v>
      </c>
      <c r="S1709" s="232" t="s">
        <v>76</v>
      </c>
    </row>
    <row r="1710" ht="15.75" customHeight="1">
      <c r="A1710" s="227">
        <v>2019.0</v>
      </c>
      <c r="B1710" s="228" t="s">
        <v>42</v>
      </c>
      <c r="C1710" s="229" t="s">
        <v>131</v>
      </c>
      <c r="D1710" s="230">
        <v>22.937958050395885</v>
      </c>
      <c r="E1710" s="230">
        <v>16.696390254961898</v>
      </c>
      <c r="F1710" s="230">
        <v>51.52330952676607</v>
      </c>
      <c r="G1710" s="230">
        <v>63.047790375532344</v>
      </c>
      <c r="H1710" s="230">
        <v>74.15460143016855</v>
      </c>
      <c r="I1710" s="230">
        <v>77.37828301390041</v>
      </c>
      <c r="J1710" s="230">
        <v>84.65943295825465</v>
      </c>
      <c r="K1710" s="230">
        <v>82.01783871628876</v>
      </c>
      <c r="L1710" s="230">
        <v>79.37297851444751</v>
      </c>
      <c r="M1710" s="230">
        <v>68.95249020095072</v>
      </c>
      <c r="N1710" s="230">
        <v>22.544492742800703</v>
      </c>
      <c r="O1710" s="230">
        <v>33.5451948951857</v>
      </c>
      <c r="P1710" s="230">
        <v>676.8307606796532</v>
      </c>
      <c r="Q1710" s="231" t="s">
        <v>162</v>
      </c>
      <c r="R1710" s="232" t="s">
        <v>75</v>
      </c>
      <c r="S1710" s="232" t="s">
        <v>76</v>
      </c>
    </row>
    <row r="1711" ht="15.75" customHeight="1">
      <c r="A1711" s="227">
        <v>2019.0</v>
      </c>
      <c r="B1711" s="228" t="s">
        <v>42</v>
      </c>
      <c r="C1711" s="229" t="s">
        <v>132</v>
      </c>
      <c r="D1711" s="230">
        <v>7.495949340243611</v>
      </c>
      <c r="E1711" s="230">
        <v>6.641634182599426</v>
      </c>
      <c r="F1711" s="230">
        <v>9.7926534994232</v>
      </c>
      <c r="G1711" s="230">
        <v>11.692130603137814</v>
      </c>
      <c r="H1711" s="230">
        <v>14.235924699933465</v>
      </c>
      <c r="I1711" s="230">
        <v>13.434187701309032</v>
      </c>
      <c r="J1711" s="230">
        <v>16.145836034211662</v>
      </c>
      <c r="K1711" s="230">
        <v>15.627218370652084</v>
      </c>
      <c r="L1711" s="230">
        <v>16.432334078229836</v>
      </c>
      <c r="M1711" s="230">
        <v>14.077877886498381</v>
      </c>
      <c r="N1711" s="230">
        <v>8.142735712505534</v>
      </c>
      <c r="O1711" s="230">
        <v>10.491770545202929</v>
      </c>
      <c r="P1711" s="230">
        <v>144.21025265394695</v>
      </c>
      <c r="Q1711" s="231" t="s">
        <v>162</v>
      </c>
      <c r="R1711" s="232" t="s">
        <v>75</v>
      </c>
      <c r="S1711" s="232" t="s">
        <v>76</v>
      </c>
    </row>
  </sheetData>
  <autoFilter ref="$A$1:$S$1711"/>
  <printOptions/>
  <pageMargins bottom="0.7480314960629921" footer="0.0" header="0.0" left="0.7086614173228347" right="0.7086614173228347" top="0.7480314960629921"/>
  <pageSetup fitToHeight="0"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45.38"/>
    <col customWidth="1" min="2" max="2" width="5.5"/>
    <col customWidth="1" min="3" max="3" width="29.5"/>
    <col customWidth="1" min="4" max="4" width="10.5"/>
    <col customWidth="1" min="5" max="5" width="29.5"/>
    <col customWidth="1" min="6" max="6" width="35.5"/>
    <col customWidth="1" min="7" max="8" width="7.75"/>
    <col customWidth="1" min="9" max="9" width="48.5"/>
    <col customWidth="1" min="10" max="30" width="7.63"/>
  </cols>
  <sheetData>
    <row r="1">
      <c r="A1" s="135" t="str">
        <f t="array" ref="A1">MATCH(INDEX(OTHERMEASURES.DD.RANGE,B1),HEADINGS,0)</f>
        <v>#NAME?</v>
      </c>
      <c r="B1" s="135">
        <v>6.0</v>
      </c>
      <c r="C1" s="233">
        <v>1.0</v>
      </c>
      <c r="D1" s="233" t="s">
        <v>163</v>
      </c>
      <c r="I1" s="233">
        <v>1.0</v>
      </c>
      <c r="J1" s="135">
        <v>2.0</v>
      </c>
      <c r="K1" s="233" t="str">
        <f>"Indexed to "&amp;MAX(INDEX.YRS)&amp;" Prices"</f>
        <v>Indexed to 2019 Prices</v>
      </c>
      <c r="L1" s="233" t="str">
        <f>"Index Financial Data to "&amp;MAX(J:J)&amp;" Prices?"</f>
        <v>Index Financial Data to 2019 Prices?</v>
      </c>
      <c r="AD1" s="233" t="s">
        <v>164</v>
      </c>
    </row>
    <row r="2">
      <c r="A2" s="234" t="s">
        <v>78</v>
      </c>
      <c r="B2" s="234">
        <v>1.0</v>
      </c>
      <c r="C2" s="233" t="s">
        <v>72</v>
      </c>
      <c r="D2" s="233">
        <v>1.0</v>
      </c>
      <c r="E2" s="233" t="s">
        <v>165</v>
      </c>
      <c r="F2" s="233" t="str">
        <f>"Economic Impact - £000's "&amp;IF($J$1=1,$K$1,"Historic Prices")</f>
        <v>Economic Impact - £000's Historic Prices</v>
      </c>
      <c r="G2" s="233">
        <f t="shared" ref="G2:G10" si="1">FIND("-",F2)</f>
        <v>17</v>
      </c>
      <c r="H2" s="235" t="s">
        <v>166</v>
      </c>
      <c r="I2" s="233" t="s">
        <v>167</v>
      </c>
      <c r="J2" s="233">
        <v>2017.0</v>
      </c>
      <c r="K2" s="236">
        <v>1.0659133709981168</v>
      </c>
      <c r="L2" s="237">
        <v>0.2</v>
      </c>
      <c r="M2" s="238" t="s">
        <v>168</v>
      </c>
      <c r="AD2" s="233" t="s">
        <v>169</v>
      </c>
    </row>
    <row r="3">
      <c r="A3" s="239" t="s">
        <v>170</v>
      </c>
      <c r="B3" s="239">
        <v>2.0</v>
      </c>
      <c r="C3" s="233" t="s">
        <v>38</v>
      </c>
      <c r="D3" s="233">
        <v>1.0</v>
      </c>
      <c r="E3" s="233" t="s">
        <v>171</v>
      </c>
      <c r="F3" s="233" t="s">
        <v>172</v>
      </c>
      <c r="G3" s="233">
        <f t="shared" si="1"/>
        <v>19</v>
      </c>
      <c r="H3" s="235" t="str">
        <f t="shared" ref="H3:H10" si="2">MID(F3,G3+1,255)</f>
        <v> FTEs</v>
      </c>
      <c r="J3" s="233">
        <v>2018.0</v>
      </c>
      <c r="K3" s="236">
        <v>1.0253623188405796</v>
      </c>
      <c r="L3" s="237">
        <v>0.2</v>
      </c>
      <c r="M3" s="238"/>
      <c r="AD3" s="233" t="s">
        <v>173</v>
      </c>
    </row>
    <row r="4">
      <c r="A4" s="240" t="s">
        <v>174</v>
      </c>
      <c r="B4" s="240">
        <v>3.0</v>
      </c>
      <c r="C4" s="233" t="s">
        <v>39</v>
      </c>
      <c r="D4" s="233">
        <v>1.0</v>
      </c>
      <c r="E4" s="233" t="s">
        <v>175</v>
      </c>
      <c r="F4" s="233" t="s">
        <v>176</v>
      </c>
      <c r="G4" s="233">
        <f t="shared" si="1"/>
        <v>18</v>
      </c>
      <c r="H4" s="235" t="str">
        <f t="shared" si="2"/>
        <v> FTEs</v>
      </c>
      <c r="J4" s="233">
        <v>2019.0</v>
      </c>
      <c r="K4" s="236">
        <v>1.0</v>
      </c>
      <c r="L4" s="237">
        <v>0.2</v>
      </c>
      <c r="M4" s="238"/>
      <c r="AD4" s="233" t="s">
        <v>177</v>
      </c>
    </row>
    <row r="5">
      <c r="A5" s="241" t="s">
        <v>98</v>
      </c>
      <c r="B5" s="241">
        <v>4.0</v>
      </c>
      <c r="C5" s="233" t="s">
        <v>40</v>
      </c>
      <c r="D5" s="233">
        <v>1.0</v>
      </c>
      <c r="E5" s="233" t="s">
        <v>178</v>
      </c>
      <c r="F5" s="233" t="s">
        <v>179</v>
      </c>
      <c r="G5" s="233">
        <f t="shared" si="1"/>
        <v>14</v>
      </c>
      <c r="H5" s="235" t="str">
        <f t="shared" si="2"/>
        <v> 000's</v>
      </c>
      <c r="J5" s="135"/>
      <c r="K5" s="242"/>
      <c r="L5" s="237"/>
      <c r="M5" s="238"/>
      <c r="AD5" s="233" t="s">
        <v>180</v>
      </c>
    </row>
    <row r="6">
      <c r="A6" s="233" t="s">
        <v>73</v>
      </c>
      <c r="C6" s="233" t="s">
        <v>41</v>
      </c>
      <c r="D6" s="233">
        <v>1.0</v>
      </c>
      <c r="E6" s="233" t="s">
        <v>181</v>
      </c>
      <c r="F6" s="233" t="s">
        <v>182</v>
      </c>
      <c r="G6" s="233">
        <f t="shared" si="1"/>
        <v>17</v>
      </c>
      <c r="H6" s="235" t="str">
        <f t="shared" si="2"/>
        <v> 000's</v>
      </c>
      <c r="J6" s="135"/>
      <c r="K6" s="242"/>
      <c r="L6" s="237"/>
      <c r="M6" s="238"/>
      <c r="AD6" s="233" t="s">
        <v>183</v>
      </c>
    </row>
    <row r="7">
      <c r="A7" s="233" t="s">
        <v>77</v>
      </c>
      <c r="C7" s="233" t="s">
        <v>42</v>
      </c>
      <c r="D7" s="233">
        <v>1.0</v>
      </c>
      <c r="E7" s="233" t="s">
        <v>184</v>
      </c>
      <c r="F7" s="233" t="s">
        <v>185</v>
      </c>
      <c r="G7" s="233">
        <f t="shared" si="1"/>
        <v>14</v>
      </c>
      <c r="H7" s="235" t="str">
        <f t="shared" si="2"/>
        <v> 000's</v>
      </c>
      <c r="J7" s="135"/>
      <c r="K7" s="242"/>
      <c r="L7" s="237"/>
      <c r="M7" s="238"/>
      <c r="AD7" s="233" t="s">
        <v>186</v>
      </c>
    </row>
    <row r="8">
      <c r="A8" s="233" t="s">
        <v>79</v>
      </c>
      <c r="C8" s="233" t="s">
        <v>43</v>
      </c>
      <c r="D8" s="233">
        <v>1.0</v>
      </c>
      <c r="E8" s="233" t="s">
        <v>187</v>
      </c>
      <c r="F8" s="233" t="s">
        <v>188</v>
      </c>
      <c r="G8" s="233">
        <f t="shared" si="1"/>
        <v>17</v>
      </c>
      <c r="H8" s="235" t="str">
        <f t="shared" si="2"/>
        <v> 000's</v>
      </c>
      <c r="J8" s="135"/>
      <c r="K8" s="242"/>
      <c r="L8" s="237"/>
      <c r="M8" s="238"/>
      <c r="AD8" s="233" t="s">
        <v>189</v>
      </c>
    </row>
    <row r="9">
      <c r="A9" s="233" t="s">
        <v>80</v>
      </c>
      <c r="C9" s="233" t="s">
        <v>44</v>
      </c>
      <c r="D9" s="233">
        <v>1.0</v>
      </c>
      <c r="E9" s="233" t="s">
        <v>190</v>
      </c>
      <c r="F9" s="233" t="s">
        <v>191</v>
      </c>
      <c r="G9" s="233">
        <f t="shared" si="1"/>
        <v>22</v>
      </c>
      <c r="H9" s="235" t="str">
        <f t="shared" si="2"/>
        <v> Beds</v>
      </c>
      <c r="J9" s="135"/>
      <c r="K9" s="242"/>
      <c r="L9" s="237"/>
      <c r="M9" s="238"/>
      <c r="AD9" s="233" t="s">
        <v>192</v>
      </c>
    </row>
    <row r="10">
      <c r="A10" s="233" t="s">
        <v>81</v>
      </c>
      <c r="C10" s="233" t="s">
        <v>45</v>
      </c>
      <c r="D10" s="233">
        <v>1.0</v>
      </c>
      <c r="E10" s="233" t="s">
        <v>193</v>
      </c>
      <c r="F10" s="233" t="s">
        <v>194</v>
      </c>
      <c r="G10" s="233">
        <f t="shared" si="1"/>
        <v>11</v>
      </c>
      <c r="H10" s="235" t="str">
        <f t="shared" si="2"/>
        <v> Persons</v>
      </c>
      <c r="J10" s="135"/>
      <c r="K10" s="242"/>
      <c r="L10" s="237"/>
      <c r="M10" s="238"/>
      <c r="AD10" s="233" t="s">
        <v>195</v>
      </c>
    </row>
    <row r="11">
      <c r="A11" s="233" t="s">
        <v>82</v>
      </c>
      <c r="C11" s="233" t="s">
        <v>46</v>
      </c>
      <c r="D11" s="233">
        <v>1.0</v>
      </c>
      <c r="J11" s="135"/>
      <c r="K11" s="242"/>
      <c r="L11" s="237"/>
      <c r="M11" s="238"/>
      <c r="AD11" s="233" t="s">
        <v>196</v>
      </c>
    </row>
    <row r="12">
      <c r="A12" s="233" t="s">
        <v>83</v>
      </c>
      <c r="D12" s="233">
        <v>1.0</v>
      </c>
      <c r="J12" s="135"/>
      <c r="K12" s="242"/>
      <c r="L12" s="237"/>
      <c r="M12" s="238"/>
      <c r="AD12" s="233" t="s">
        <v>197</v>
      </c>
    </row>
    <row r="13">
      <c r="A13" s="233" t="s">
        <v>127</v>
      </c>
      <c r="D13" s="233">
        <v>1.0</v>
      </c>
      <c r="AD13" s="233" t="s">
        <v>198</v>
      </c>
    </row>
    <row r="14">
      <c r="A14" s="233" t="s">
        <v>84</v>
      </c>
      <c r="D14" s="233">
        <v>1.0</v>
      </c>
      <c r="AD14" s="233" t="s">
        <v>199</v>
      </c>
    </row>
    <row r="15">
      <c r="A15" s="233" t="s">
        <v>85</v>
      </c>
      <c r="D15" s="233">
        <v>1.0</v>
      </c>
      <c r="I15" s="233" t="s">
        <v>200</v>
      </c>
      <c r="J15" s="233">
        <v>2.0</v>
      </c>
      <c r="K15" s="233">
        <f t="array" ref="K15">INDEX(INDEX.YRS,DD.Year.1)</f>
        <v>2018</v>
      </c>
      <c r="AD15" s="233" t="s">
        <v>201</v>
      </c>
    </row>
    <row r="16">
      <c r="A16" s="233" t="s">
        <v>86</v>
      </c>
      <c r="D16" s="233">
        <v>1.0</v>
      </c>
      <c r="I16" s="233" t="s">
        <v>202</v>
      </c>
      <c r="J16" s="233">
        <v>1.0</v>
      </c>
      <c r="K16" s="233" t="str">
        <f t="array" ref="K16">IFERROR(INDEX(DD.RANGE.2,DD.Year.2),INDEX(DD.RANGE.2,COUNT(DD.RANGE.2)))</f>
        <v>#NAME?</v>
      </c>
      <c r="AD16" s="233" t="s">
        <v>203</v>
      </c>
    </row>
    <row r="17">
      <c r="A17" s="233" t="s">
        <v>87</v>
      </c>
      <c r="D17" s="233">
        <v>1.0</v>
      </c>
      <c r="E17" s="233" t="s">
        <v>204</v>
      </c>
    </row>
    <row r="18">
      <c r="A18" s="233" t="s">
        <v>88</v>
      </c>
      <c r="D18" s="233">
        <v>1.0</v>
      </c>
      <c r="E18" s="233" t="s">
        <v>31</v>
      </c>
      <c r="I18" s="233" t="s">
        <v>205</v>
      </c>
      <c r="J18" s="233" t="str">
        <f>"CONTROLS!"&amp;ADDRESS(MATCH(MIN(INDEX.YRS),$J$1:$J$12,0),COLUMN($J$1),,,)&amp;":"&amp;ADDRESS(MATCH(MAX(INDEX.YRS)-1,$J$1:$J$12,0),COLUMN($J$1),,,)</f>
        <v>CONTROLS!$J$2:$J$3</v>
      </c>
    </row>
    <row r="19">
      <c r="A19" s="233" t="s">
        <v>89</v>
      </c>
      <c r="D19" s="233">
        <v>1.0</v>
      </c>
      <c r="E19" s="233" t="s">
        <v>32</v>
      </c>
      <c r="I19" s="233" t="s">
        <v>206</v>
      </c>
      <c r="J19" s="233" t="str">
        <f>"CONTROLS!"&amp;ADDRESS(MATCH(K15+1,$J$1:$J$12,0),COLUMN($J$1),,,)&amp;":"&amp;ADDRESS(MATCH(MAX(INDEX.YRS),$J$1:$J$12,0),COLUMN($J$1),,,)</f>
        <v>CONTROLS!$J$4:$J$4</v>
      </c>
    </row>
    <row r="20">
      <c r="A20" s="233" t="s">
        <v>90</v>
      </c>
      <c r="D20" s="233">
        <v>1.0</v>
      </c>
      <c r="E20" s="233" t="s">
        <v>19</v>
      </c>
    </row>
    <row r="21" ht="15.75" customHeight="1">
      <c r="A21" s="233" t="s">
        <v>91</v>
      </c>
      <c r="D21" s="135"/>
      <c r="E21" s="233" t="s">
        <v>2</v>
      </c>
      <c r="I21" s="233" t="s">
        <v>207</v>
      </c>
    </row>
    <row r="22" ht="15.75" customHeight="1">
      <c r="A22" s="233" t="s">
        <v>92</v>
      </c>
      <c r="I22" s="233" t="s">
        <v>208</v>
      </c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43"/>
      <c r="W22" s="243"/>
    </row>
    <row r="23" ht="15.75" customHeight="1">
      <c r="A23" s="233" t="s">
        <v>93</v>
      </c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  <c r="W23" s="243"/>
    </row>
    <row r="24" ht="15.75" customHeight="1">
      <c r="A24" s="233" t="s">
        <v>94</v>
      </c>
      <c r="B24" s="135"/>
      <c r="D24" s="244" t="s">
        <v>209</v>
      </c>
      <c r="E24" s="135"/>
      <c r="F24" s="135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</row>
    <row r="25" ht="15.75" customHeight="1">
      <c r="A25" s="233" t="s">
        <v>128</v>
      </c>
      <c r="B25" s="135"/>
      <c r="D25" s="135" t="str">
        <f t="array" ref="D25">INDEX(D26:D33,OTHERMEASURES.CHOSEN)</f>
        <v>CONTROLS!$A$6:$A$20</v>
      </c>
      <c r="E25" s="135"/>
      <c r="F25" s="135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243"/>
    </row>
    <row r="26" ht="15.75" customHeight="1">
      <c r="A26" s="233" t="s">
        <v>95</v>
      </c>
      <c r="B26" s="135"/>
      <c r="D26" s="135" t="str">
        <f>"CONTROLS!"&amp;ADDRESS(6,1,,,)&amp;":"&amp;ADDRESS(20,1,,,)</f>
        <v>CONTROLS!$A$6:$A$20</v>
      </c>
      <c r="E26" s="135"/>
      <c r="F26" s="135"/>
      <c r="J26" s="243"/>
      <c r="K26" s="243"/>
      <c r="L26" s="243"/>
      <c r="M26" s="243"/>
      <c r="N26" s="243"/>
      <c r="O26" s="243"/>
      <c r="P26" s="243"/>
      <c r="Q26" s="243"/>
      <c r="R26" s="243"/>
      <c r="S26" s="243"/>
      <c r="T26" s="243"/>
      <c r="U26" s="243"/>
      <c r="V26" s="243"/>
      <c r="W26" s="243"/>
    </row>
    <row r="27" ht="15.75" customHeight="1">
      <c r="A27" s="233" t="s">
        <v>96</v>
      </c>
      <c r="B27" s="135"/>
      <c r="D27" s="135" t="str">
        <f>"CONTROLS!"&amp;ADDRESS(34,1,,,)&amp;":"&amp;ADDRESS(38,1,,,)</f>
        <v>CONTROLS!$A$34:$A$38</v>
      </c>
      <c r="E27" s="135"/>
      <c r="F27" s="135"/>
      <c r="J27" s="243"/>
      <c r="K27" s="243"/>
      <c r="L27" s="243"/>
      <c r="M27" s="243"/>
      <c r="N27" s="243"/>
      <c r="O27" s="243"/>
      <c r="P27" s="243"/>
      <c r="Q27" s="243"/>
      <c r="R27" s="243"/>
      <c r="S27" s="243"/>
      <c r="T27" s="243"/>
      <c r="U27" s="243"/>
      <c r="V27" s="243"/>
      <c r="W27" s="243"/>
    </row>
    <row r="28" ht="15.75" customHeight="1">
      <c r="A28" s="233" t="s">
        <v>97</v>
      </c>
      <c r="B28" s="135"/>
      <c r="D28" s="135" t="str">
        <f>"CONTROLS!"&amp;ADDRESS(39,1,,,)&amp;":"&amp;ADDRESS(43,1,,,)</f>
        <v>CONTROLS!$A$39:$A$43</v>
      </c>
      <c r="E28" s="135"/>
      <c r="F28" s="135"/>
      <c r="J28" s="243"/>
      <c r="K28" s="243"/>
      <c r="L28" s="243"/>
      <c r="M28" s="243"/>
      <c r="N28" s="243"/>
      <c r="O28" s="243"/>
      <c r="P28" s="243"/>
      <c r="Q28" s="243"/>
      <c r="R28" s="243"/>
      <c r="S28" s="243"/>
      <c r="T28" s="243"/>
      <c r="U28" s="243"/>
      <c r="V28" s="243"/>
      <c r="W28" s="243"/>
    </row>
    <row r="29" ht="15.75" customHeight="1">
      <c r="A29" s="233" t="s">
        <v>99</v>
      </c>
      <c r="B29" s="135"/>
      <c r="D29" s="135" t="str">
        <f>"CONTROLS!"&amp;ADDRESS(22,1,,,)&amp;":"&amp;ADDRESS(33,1,,,)</f>
        <v>CONTROLS!$A$22:$A$33</v>
      </c>
      <c r="E29" s="135"/>
      <c r="F29" s="135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43"/>
      <c r="V29" s="243"/>
      <c r="W29" s="243"/>
    </row>
    <row r="30" ht="15.75" customHeight="1">
      <c r="A30" s="233" t="s">
        <v>100</v>
      </c>
      <c r="B30" s="135"/>
      <c r="D30" s="135" t="str">
        <f>"CONTROLS!"&amp;ADDRESS(56,1,,,)&amp;":"&amp;ADDRESS(58,1,,,)</f>
        <v>CONTROLS!$A$56:$A$58</v>
      </c>
      <c r="E30" s="135"/>
      <c r="F30" s="135"/>
      <c r="J30" s="243"/>
      <c r="K30" s="243"/>
      <c r="L30" s="243"/>
      <c r="M30" s="243"/>
      <c r="N30" s="243"/>
      <c r="O30" s="243"/>
      <c r="P30" s="243"/>
      <c r="Q30" s="243"/>
      <c r="R30" s="243"/>
      <c r="S30" s="243"/>
      <c r="T30" s="243"/>
      <c r="U30" s="243"/>
      <c r="V30" s="243"/>
      <c r="W30" s="243"/>
    </row>
    <row r="31" ht="15.75" customHeight="1">
      <c r="A31" s="233" t="s">
        <v>101</v>
      </c>
      <c r="B31" s="135"/>
      <c r="D31" s="135" t="str">
        <f>"CONTROLS!"&amp;ADDRESS(21,1,,,)&amp;":"&amp;ADDRESS(21,1,,,)</f>
        <v>CONTROLS!$A$21:$A$21</v>
      </c>
      <c r="E31" s="135"/>
      <c r="F31" s="135"/>
      <c r="J31" s="243"/>
      <c r="K31" s="243"/>
      <c r="L31" s="243"/>
      <c r="M31" s="243"/>
      <c r="N31" s="243"/>
      <c r="O31" s="243"/>
      <c r="P31" s="243"/>
      <c r="Q31" s="243"/>
      <c r="R31" s="243"/>
      <c r="S31" s="243"/>
      <c r="T31" s="243"/>
      <c r="U31" s="243"/>
      <c r="V31" s="243"/>
      <c r="W31" s="243"/>
    </row>
    <row r="32" ht="15.75" customHeight="1">
      <c r="A32" s="233" t="s">
        <v>102</v>
      </c>
      <c r="B32" s="135"/>
      <c r="C32" s="244" t="s">
        <v>210</v>
      </c>
      <c r="D32" s="135" t="str">
        <f>"CONTROLS!"&amp;ADDRESS(50,1,,,)&amp;":"&amp;ADDRESS(55,1,,,)</f>
        <v>CONTROLS!$A$50:$A$55</v>
      </c>
      <c r="E32" s="135"/>
      <c r="F32" s="135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  <c r="W32" s="243"/>
    </row>
    <row r="33" ht="15.75" customHeight="1">
      <c r="A33" s="233" t="s">
        <v>103</v>
      </c>
      <c r="B33" s="135"/>
      <c r="C33" s="233">
        <v>1.0</v>
      </c>
      <c r="D33" s="135" t="str">
        <f>"CONTROLS!"&amp;ADDRESS(44,1,,,)&amp;":"&amp;ADDRESS(49,1,,,)</f>
        <v>CONTROLS!$A$44:$A$49</v>
      </c>
      <c r="E33" s="135"/>
      <c r="F33" s="135"/>
      <c r="J33" s="243"/>
      <c r="K33" s="243"/>
      <c r="L33" s="243"/>
      <c r="M33" s="243"/>
      <c r="N33" s="243"/>
      <c r="O33" s="243"/>
      <c r="P33" s="243"/>
      <c r="Q33" s="243"/>
      <c r="R33" s="243"/>
      <c r="S33" s="243"/>
      <c r="T33" s="243"/>
      <c r="U33" s="243"/>
      <c r="V33" s="243"/>
      <c r="W33" s="243"/>
    </row>
    <row r="34" ht="15.75" customHeight="1">
      <c r="A34" s="233" t="s">
        <v>104</v>
      </c>
      <c r="B34" s="135"/>
      <c r="C34" s="233" t="s">
        <v>211</v>
      </c>
      <c r="D34" s="135"/>
      <c r="E34" s="135"/>
      <c r="F34" s="135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5" ht="15.75" customHeight="1">
      <c r="A35" s="233" t="s">
        <v>105</v>
      </c>
      <c r="B35" s="135"/>
      <c r="C35" s="233" t="s">
        <v>212</v>
      </c>
      <c r="D35" s="135"/>
      <c r="E35" s="135"/>
      <c r="F35" s="135"/>
      <c r="J35" s="243"/>
      <c r="K35" s="243"/>
      <c r="L35" s="243"/>
      <c r="M35" s="243"/>
      <c r="N35" s="243"/>
      <c r="O35" s="243"/>
      <c r="P35" s="243"/>
      <c r="Q35" s="243"/>
      <c r="R35" s="243"/>
      <c r="S35" s="243"/>
      <c r="T35" s="243"/>
      <c r="U35" s="243"/>
      <c r="V35" s="243"/>
      <c r="W35" s="243"/>
    </row>
    <row r="36" ht="15.75" customHeight="1">
      <c r="A36" s="233" t="s">
        <v>106</v>
      </c>
      <c r="B36" s="135"/>
      <c r="C36" s="135" t="s">
        <v>213</v>
      </c>
      <c r="D36" s="135"/>
      <c r="E36" s="135"/>
      <c r="F36" s="135"/>
      <c r="J36" s="243"/>
      <c r="K36" s="243"/>
      <c r="L36" s="243"/>
      <c r="M36" s="243"/>
      <c r="N36" s="243"/>
      <c r="O36" s="243"/>
      <c r="P36" s="243"/>
      <c r="Q36" s="243"/>
      <c r="R36" s="243"/>
      <c r="S36" s="243"/>
      <c r="T36" s="243"/>
      <c r="U36" s="243"/>
      <c r="V36" s="243"/>
      <c r="W36" s="243"/>
    </row>
    <row r="37" ht="15.75" customHeight="1">
      <c r="A37" s="233" t="s">
        <v>129</v>
      </c>
      <c r="B37" s="135"/>
      <c r="C37" s="135" t="s">
        <v>214</v>
      </c>
      <c r="D37" s="135"/>
      <c r="E37" s="135"/>
      <c r="F37" s="135"/>
      <c r="J37" s="243"/>
      <c r="K37" s="243"/>
      <c r="L37" s="243"/>
      <c r="M37" s="243"/>
      <c r="N37" s="243"/>
      <c r="O37" s="243"/>
      <c r="P37" s="243"/>
      <c r="Q37" s="243"/>
      <c r="R37" s="243"/>
      <c r="S37" s="243"/>
      <c r="T37" s="243"/>
      <c r="U37" s="243"/>
      <c r="V37" s="243"/>
      <c r="W37" s="243"/>
    </row>
    <row r="38" ht="15.75" customHeight="1">
      <c r="A38" s="233" t="s">
        <v>107</v>
      </c>
      <c r="B38" s="135"/>
      <c r="C38" s="135" t="s">
        <v>215</v>
      </c>
      <c r="D38" s="135"/>
      <c r="E38" s="135"/>
      <c r="F38" s="135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ht="15.75" customHeight="1">
      <c r="A39" s="233" t="s">
        <v>109</v>
      </c>
      <c r="B39" s="135"/>
      <c r="C39" s="135" t="s">
        <v>216</v>
      </c>
      <c r="D39" s="135"/>
      <c r="E39" s="135"/>
      <c r="F39" s="135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</row>
    <row r="40" ht="15.75" customHeight="1">
      <c r="A40" s="233" t="s">
        <v>110</v>
      </c>
      <c r="B40" s="135"/>
      <c r="C40" s="135" t="s">
        <v>217</v>
      </c>
      <c r="D40" s="135"/>
      <c r="E40" s="135"/>
      <c r="F40" s="135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3"/>
      <c r="V40" s="243"/>
      <c r="W40" s="243"/>
    </row>
    <row r="41" ht="15.75" customHeight="1">
      <c r="A41" s="233" t="s">
        <v>111</v>
      </c>
      <c r="B41" s="135"/>
      <c r="C41" s="135" t="s">
        <v>218</v>
      </c>
      <c r="D41" s="135"/>
      <c r="E41" s="135"/>
      <c r="F41" s="135" t="str">
        <f>PROPER(C22)</f>
        <v/>
      </c>
      <c r="J41" s="243"/>
      <c r="K41" s="243"/>
      <c r="L41" s="243"/>
      <c r="M41" s="243"/>
      <c r="N41" s="243"/>
      <c r="O41" s="243"/>
      <c r="P41" s="243"/>
      <c r="Q41" s="243"/>
      <c r="R41" s="243"/>
      <c r="S41" s="243"/>
      <c r="T41" s="243"/>
      <c r="U41" s="243"/>
      <c r="V41" s="243"/>
      <c r="W41" s="243"/>
    </row>
    <row r="42" ht="15.75" customHeight="1">
      <c r="A42" s="233" t="s">
        <v>130</v>
      </c>
      <c r="B42" s="135"/>
      <c r="D42" s="135"/>
      <c r="E42" s="135"/>
      <c r="F42" s="135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  <c r="W42" s="243"/>
    </row>
    <row r="43" ht="15.75" customHeight="1">
      <c r="A43" s="233" t="s">
        <v>112</v>
      </c>
      <c r="B43" s="135"/>
      <c r="C43" s="135"/>
      <c r="D43" s="135"/>
      <c r="E43" s="135"/>
      <c r="F43" s="135"/>
      <c r="J43" s="243"/>
      <c r="K43" s="243"/>
      <c r="L43" s="243"/>
      <c r="M43" s="243"/>
      <c r="N43" s="243"/>
      <c r="O43" s="243"/>
      <c r="P43" s="243"/>
      <c r="Q43" s="243"/>
      <c r="R43" s="243"/>
      <c r="S43" s="243"/>
      <c r="T43" s="243"/>
      <c r="U43" s="243"/>
      <c r="V43" s="243"/>
      <c r="W43" s="243"/>
    </row>
    <row r="44" ht="15.75" customHeight="1">
      <c r="A44" s="233" t="s">
        <v>114</v>
      </c>
      <c r="B44" s="135"/>
      <c r="C44" s="135"/>
      <c r="D44" s="135"/>
      <c r="E44" s="135"/>
      <c r="F44" s="135"/>
      <c r="J44" s="243"/>
      <c r="K44" s="243"/>
      <c r="L44" s="243"/>
      <c r="M44" s="243"/>
      <c r="N44" s="243"/>
      <c r="O44" s="243"/>
      <c r="P44" s="243"/>
      <c r="Q44" s="243"/>
      <c r="R44" s="243"/>
      <c r="S44" s="243"/>
      <c r="T44" s="243"/>
      <c r="U44" s="243"/>
      <c r="V44" s="243"/>
      <c r="W44" s="243"/>
    </row>
    <row r="45" ht="15.75" customHeight="1">
      <c r="A45" s="233" t="s">
        <v>115</v>
      </c>
      <c r="B45" s="135"/>
      <c r="C45" s="135"/>
      <c r="D45" s="135"/>
      <c r="E45" s="135"/>
      <c r="F45" s="135"/>
      <c r="J45" s="243"/>
      <c r="K45" s="243"/>
      <c r="L45" s="243"/>
      <c r="M45" s="243"/>
      <c r="N45" s="243"/>
      <c r="O45" s="243"/>
      <c r="P45" s="243"/>
      <c r="Q45" s="243"/>
      <c r="R45" s="243"/>
      <c r="S45" s="243"/>
      <c r="T45" s="243"/>
      <c r="U45" s="243"/>
      <c r="V45" s="243"/>
      <c r="W45" s="243"/>
    </row>
    <row r="46" ht="15.75" customHeight="1">
      <c r="A46" s="233" t="s">
        <v>116</v>
      </c>
      <c r="B46" s="135"/>
      <c r="C46" s="135"/>
      <c r="D46" s="135"/>
      <c r="E46" s="135"/>
      <c r="F46" s="135"/>
      <c r="J46" s="243"/>
      <c r="K46" s="243"/>
      <c r="L46" s="243"/>
      <c r="M46" s="243"/>
      <c r="N46" s="243"/>
      <c r="O46" s="243"/>
      <c r="P46" s="243"/>
      <c r="Q46" s="243"/>
      <c r="R46" s="243"/>
      <c r="S46" s="243"/>
      <c r="T46" s="243"/>
      <c r="U46" s="243"/>
      <c r="V46" s="243"/>
      <c r="W46" s="243"/>
    </row>
    <row r="47" ht="15.75" customHeight="1">
      <c r="A47" s="233" t="s">
        <v>131</v>
      </c>
      <c r="B47" s="135"/>
      <c r="C47" s="135"/>
      <c r="D47" s="135"/>
      <c r="E47" s="135"/>
      <c r="F47" s="135"/>
      <c r="J47" s="243"/>
      <c r="K47" s="243"/>
      <c r="L47" s="243"/>
      <c r="M47" s="243"/>
      <c r="N47" s="243"/>
      <c r="O47" s="243"/>
      <c r="P47" s="243"/>
      <c r="Q47" s="243"/>
      <c r="R47" s="243"/>
      <c r="S47" s="243"/>
      <c r="T47" s="243"/>
      <c r="U47" s="243"/>
      <c r="V47" s="243"/>
      <c r="W47" s="243"/>
    </row>
    <row r="48" ht="15.75" customHeight="1">
      <c r="A48" s="233" t="s">
        <v>117</v>
      </c>
      <c r="B48" s="135"/>
      <c r="C48" s="135"/>
      <c r="D48" s="135"/>
      <c r="E48" s="135"/>
      <c r="F48" s="135"/>
      <c r="J48" s="243"/>
      <c r="K48" s="243"/>
      <c r="L48" s="243"/>
      <c r="M48" s="243"/>
      <c r="N48" s="243"/>
      <c r="O48" s="243"/>
      <c r="P48" s="243"/>
      <c r="Q48" s="243"/>
      <c r="R48" s="243"/>
      <c r="S48" s="243"/>
      <c r="T48" s="243"/>
      <c r="U48" s="243"/>
      <c r="V48" s="243"/>
      <c r="W48" s="243"/>
    </row>
    <row r="49" ht="15.75" customHeight="1">
      <c r="A49" s="233" t="s">
        <v>118</v>
      </c>
      <c r="B49" s="135"/>
      <c r="C49" s="135"/>
      <c r="D49" s="135"/>
      <c r="E49" s="135"/>
      <c r="F49" s="135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43"/>
    </row>
    <row r="50" ht="15.75" customHeight="1">
      <c r="A50" s="233" t="s">
        <v>119</v>
      </c>
      <c r="B50" s="135"/>
      <c r="C50" s="135"/>
      <c r="D50" s="135"/>
      <c r="E50" s="135"/>
      <c r="F50" s="135"/>
      <c r="J50" s="243"/>
      <c r="K50" s="243"/>
      <c r="L50" s="243"/>
      <c r="M50" s="243"/>
      <c r="N50" s="243"/>
      <c r="O50" s="243"/>
      <c r="P50" s="243"/>
      <c r="Q50" s="243"/>
      <c r="R50" s="243"/>
      <c r="S50" s="243"/>
      <c r="T50" s="243"/>
      <c r="U50" s="243"/>
      <c r="V50" s="243"/>
      <c r="W50" s="243"/>
    </row>
    <row r="51" ht="15.75" customHeight="1">
      <c r="A51" s="233" t="s">
        <v>120</v>
      </c>
      <c r="B51" s="135"/>
      <c r="C51" s="135"/>
      <c r="D51" s="135"/>
      <c r="E51" s="135"/>
      <c r="F51" s="135"/>
      <c r="J51" s="243"/>
      <c r="K51" s="243"/>
      <c r="L51" s="243"/>
      <c r="M51" s="243"/>
      <c r="N51" s="243"/>
      <c r="O51" s="243"/>
      <c r="P51" s="243"/>
      <c r="Q51" s="243"/>
      <c r="R51" s="243"/>
      <c r="S51" s="243"/>
      <c r="T51" s="243"/>
      <c r="U51" s="243"/>
      <c r="V51" s="243"/>
      <c r="W51" s="243"/>
    </row>
    <row r="52" ht="15.75" customHeight="1">
      <c r="A52" s="233" t="s">
        <v>121</v>
      </c>
      <c r="B52" s="135"/>
      <c r="C52" s="135"/>
      <c r="D52" s="135"/>
      <c r="E52" s="135"/>
      <c r="F52" s="135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W52" s="243"/>
    </row>
    <row r="53" ht="15.75" customHeight="1">
      <c r="A53" s="233" t="s">
        <v>132</v>
      </c>
      <c r="B53" s="135"/>
      <c r="C53" s="135"/>
      <c r="D53" s="135"/>
      <c r="E53" s="135"/>
      <c r="F53" s="135"/>
      <c r="J53" s="243"/>
      <c r="K53" s="243"/>
      <c r="L53" s="243"/>
      <c r="M53" s="243"/>
      <c r="N53" s="243"/>
      <c r="O53" s="243"/>
      <c r="P53" s="243"/>
      <c r="Q53" s="243"/>
      <c r="R53" s="243"/>
      <c r="S53" s="243"/>
      <c r="T53" s="243"/>
      <c r="U53" s="243"/>
      <c r="V53" s="243"/>
      <c r="W53" s="243"/>
    </row>
    <row r="54" ht="15.75" customHeight="1">
      <c r="A54" s="233" t="s">
        <v>122</v>
      </c>
      <c r="B54" s="135"/>
      <c r="C54" s="135"/>
      <c r="D54" s="135"/>
      <c r="E54" s="135"/>
      <c r="F54" s="135"/>
    </row>
    <row r="55" ht="15.75" customHeight="1">
      <c r="A55" s="233" t="s">
        <v>123</v>
      </c>
      <c r="B55" s="135"/>
      <c r="C55" s="135"/>
      <c r="E55" s="135"/>
      <c r="F55" s="135"/>
    </row>
    <row r="56" ht="15.75" customHeight="1">
      <c r="A56" s="233" t="s">
        <v>124</v>
      </c>
      <c r="B56" s="135"/>
      <c r="C56" s="135"/>
      <c r="E56" s="135"/>
      <c r="F56" s="135"/>
    </row>
    <row r="57" ht="15.75" customHeight="1">
      <c r="A57" s="233" t="s">
        <v>125</v>
      </c>
      <c r="B57" s="135"/>
      <c r="C57" s="135"/>
      <c r="E57" s="135"/>
      <c r="F57" s="135"/>
    </row>
    <row r="58" ht="15.75" customHeight="1">
      <c r="A58" s="233" t="s">
        <v>126</v>
      </c>
      <c r="B58" s="135"/>
      <c r="C58" s="135"/>
      <c r="E58" s="135"/>
      <c r="F58" s="135"/>
    </row>
    <row r="59" ht="15.75" customHeight="1">
      <c r="C59" s="135"/>
    </row>
    <row r="60" ht="15.75" customHeight="1">
      <c r="C60" s="135"/>
    </row>
    <row r="61" ht="15.75" customHeight="1">
      <c r="C61" s="135"/>
    </row>
    <row r="62" ht="15.75" customHeight="1">
      <c r="C62" s="135"/>
    </row>
    <row r="63" ht="15.75" customHeight="1">
      <c r="C63" s="135"/>
    </row>
    <row r="64" ht="15.75" customHeight="1">
      <c r="C64" s="135"/>
    </row>
    <row r="65" ht="15.75" customHeight="1">
      <c r="C65" s="135"/>
    </row>
    <row r="66" ht="15.75" customHeight="1">
      <c r="C66" s="135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conditionalFormatting sqref="K2:K11">
    <cfRule type="expression" dxfId="4" priority="1">
      <formula>K2=1</formula>
    </cfRule>
  </conditionalFormatting>
  <conditionalFormatting sqref="K12">
    <cfRule type="expression" dxfId="4" priority="2">
      <formula>K12=1</formula>
    </cfRule>
  </conditionalFormatting>
  <printOptions/>
  <pageMargins bottom="0.75" footer="0.0" header="0.0" left="0.7" right="0.7" top="0.75"/>
  <pageSetup paperSize="9" orientation="portrait"/>
  <drawing r:id="rId1"/>
</worksheet>
</file>